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0490" windowHeight="8745" tabRatio="500" firstSheet="21" activeTab="25"/>
  </bookViews>
  <sheets>
    <sheet name="Cuadro 1" sheetId="19" r:id="rId1"/>
    <sheet name="Cuadro 2" sheetId="20" r:id="rId2"/>
    <sheet name="Cuadro 3" sheetId="2" r:id="rId3"/>
    <sheet name="Cuadro 4" sheetId="1" r:id="rId4"/>
    <sheet name="Cuadro 5" sheetId="5" r:id="rId5"/>
    <sheet name="Cuadro 6" sheetId="6" r:id="rId6"/>
    <sheet name="Cuadro 7" sheetId="8" r:id="rId7"/>
    <sheet name="Cuadro 8" sheetId="7" r:id="rId8"/>
    <sheet name="Cuadro 9" sheetId="9" r:id="rId9"/>
    <sheet name="Cuadro 10" sheetId="10" r:id="rId10"/>
    <sheet name="Cuadro 11" sheetId="11" r:id="rId11"/>
    <sheet name="Cuadro 12" sheetId="12" r:id="rId12"/>
    <sheet name="Cuadro 13" sheetId="13" r:id="rId13"/>
    <sheet name="Cuadro 14" sheetId="14" r:id="rId14"/>
    <sheet name="Cuadro 15" sheetId="15" r:id="rId15"/>
    <sheet name="Cuadro 16" sheetId="21" r:id="rId16"/>
    <sheet name="Cuadro 17" sheetId="22" r:id="rId17"/>
    <sheet name="Figura 3" sheetId="23" r:id="rId18"/>
    <sheet name="Figura 4" sheetId="25" r:id="rId19"/>
    <sheet name="Fig 5,6,7" sheetId="26" r:id="rId20"/>
    <sheet name="Fig 8a y 8b" sheetId="31" r:id="rId21"/>
    <sheet name="Figura 9" sheetId="27" r:id="rId22"/>
    <sheet name="FIGURA 10 Y 11" sheetId="28" r:id="rId23"/>
    <sheet name="Figuras 12" sheetId="29" r:id="rId24"/>
    <sheet name="Figura 13" sheetId="32" r:id="rId25"/>
    <sheet name="Figura 14" sheetId="33" r:id="rId2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8" i="28" l="1"/>
  <c r="D8" i="28"/>
  <c r="C8" i="28"/>
  <c r="B8" i="28"/>
  <c r="E7" i="28"/>
  <c r="D7" i="28"/>
  <c r="C7" i="28"/>
  <c r="B7" i="28"/>
  <c r="E6" i="28"/>
  <c r="D6" i="28"/>
  <c r="C6" i="28"/>
  <c r="B6" i="28"/>
  <c r="E5" i="28"/>
  <c r="D5" i="28"/>
  <c r="C5" i="28"/>
  <c r="B5" i="28"/>
  <c r="F3" i="31"/>
  <c r="L3" i="31"/>
  <c r="M3" i="31"/>
  <c r="C11" i="14"/>
  <c r="D11" i="14"/>
  <c r="E11" i="14"/>
  <c r="F11" i="14"/>
  <c r="G11" i="14"/>
  <c r="B11" i="14"/>
  <c r="F4" i="14"/>
  <c r="G4" i="14"/>
  <c r="C4" i="14"/>
  <c r="C18" i="14" s="1"/>
  <c r="D4" i="14"/>
  <c r="E4" i="14"/>
  <c r="B4" i="14"/>
  <c r="B18" i="14" s="1"/>
  <c r="G31" i="14"/>
  <c r="F31" i="14"/>
  <c r="G30" i="14"/>
  <c r="F30" i="14"/>
  <c r="G29" i="14"/>
  <c r="F29" i="14"/>
  <c r="G28" i="14"/>
  <c r="F28" i="14"/>
  <c r="G27" i="14"/>
  <c r="F27" i="14"/>
  <c r="G26" i="14"/>
  <c r="F26" i="14"/>
  <c r="G25" i="14"/>
  <c r="F25" i="14"/>
  <c r="B24" i="14"/>
  <c r="C24" i="14"/>
  <c r="F24" i="14" s="1"/>
  <c r="D24" i="14"/>
  <c r="E24" i="14"/>
  <c r="B23" i="14"/>
  <c r="F23" i="14" s="1"/>
  <c r="C23" i="14"/>
  <c r="D23" i="14"/>
  <c r="E23" i="14"/>
  <c r="G23" i="14"/>
  <c r="B22" i="14"/>
  <c r="C22" i="14"/>
  <c r="G22" i="14" s="1"/>
  <c r="D22" i="14"/>
  <c r="F22" i="14" s="1"/>
  <c r="E22" i="14"/>
  <c r="B21" i="14"/>
  <c r="F21" i="14" s="1"/>
  <c r="C21" i="14"/>
  <c r="D21" i="14"/>
  <c r="E21" i="14"/>
  <c r="G21" i="14"/>
  <c r="B20" i="14"/>
  <c r="C20" i="14"/>
  <c r="G20" i="14" s="1"/>
  <c r="D20" i="14"/>
  <c r="F20" i="14" s="1"/>
  <c r="E20" i="14"/>
  <c r="B19" i="14"/>
  <c r="F19" i="14" s="1"/>
  <c r="C19" i="14"/>
  <c r="D19" i="14"/>
  <c r="E19" i="14"/>
  <c r="G19" i="14"/>
  <c r="D18" i="14"/>
  <c r="E18" i="14"/>
  <c r="F18" i="14"/>
  <c r="B8" i="11"/>
  <c r="F8" i="11" s="1"/>
  <c r="G8" i="11" s="1"/>
  <c r="C8" i="11"/>
  <c r="D8" i="11"/>
  <c r="E8" i="11"/>
  <c r="F7" i="11"/>
  <c r="G7" i="11"/>
  <c r="F6" i="11"/>
  <c r="G6" i="11" s="1"/>
  <c r="F5" i="11"/>
  <c r="G5" i="11"/>
  <c r="F4" i="11"/>
  <c r="G4" i="11" s="1"/>
  <c r="F3" i="11"/>
  <c r="G3" i="11"/>
  <c r="I17" i="10"/>
  <c r="F17" i="10"/>
  <c r="B9" i="10"/>
  <c r="B14" i="10"/>
  <c r="F14" i="10" s="1"/>
  <c r="B15" i="10"/>
  <c r="C9" i="10"/>
  <c r="C14" i="10"/>
  <c r="C15" i="10"/>
  <c r="D9" i="10"/>
  <c r="I9" i="10" s="1"/>
  <c r="D14" i="10"/>
  <c r="E9" i="10"/>
  <c r="E15" i="10" s="1"/>
  <c r="E14" i="10"/>
  <c r="I14" i="10"/>
  <c r="I13" i="10"/>
  <c r="F13" i="10"/>
  <c r="I12" i="10"/>
  <c r="F12" i="10"/>
  <c r="I8" i="10"/>
  <c r="F8" i="10"/>
  <c r="I7" i="10"/>
  <c r="F7" i="10"/>
  <c r="I6" i="10"/>
  <c r="F6" i="10"/>
  <c r="I5" i="10"/>
  <c r="F5" i="10"/>
  <c r="I4" i="10"/>
  <c r="F4" i="10"/>
  <c r="E5" i="9"/>
  <c r="H5" i="9" s="1"/>
  <c r="E16" i="9"/>
  <c r="H16" i="9" s="1"/>
  <c r="H15" i="9"/>
  <c r="F15" i="9"/>
  <c r="H11" i="9"/>
  <c r="F11" i="9"/>
  <c r="H10" i="9"/>
  <c r="F10" i="9"/>
  <c r="H9" i="9"/>
  <c r="F9" i="9"/>
  <c r="G9" i="9" s="1"/>
  <c r="F5" i="9"/>
  <c r="G4" i="9" s="1"/>
  <c r="H4" i="9"/>
  <c r="F4" i="9"/>
  <c r="H3" i="9"/>
  <c r="F3" i="9"/>
  <c r="G3" i="9" s="1"/>
  <c r="C13" i="8"/>
  <c r="C20" i="8" s="1"/>
  <c r="C19" i="8"/>
  <c r="D13" i="8"/>
  <c r="D20" i="8" s="1"/>
  <c r="D19" i="8"/>
  <c r="E13" i="8"/>
  <c r="E19" i="8"/>
  <c r="E20" i="8"/>
  <c r="F13" i="8"/>
  <c r="F19" i="8"/>
  <c r="F20" i="8"/>
  <c r="B13" i="8"/>
  <c r="B20" i="8" s="1"/>
  <c r="B19" i="8"/>
  <c r="G13" i="8"/>
  <c r="G32" i="8" s="1"/>
  <c r="G19" i="8"/>
  <c r="G31" i="8"/>
  <c r="I15" i="10" l="1"/>
  <c r="G12" i="10"/>
  <c r="G18" i="14"/>
  <c r="G13" i="10"/>
  <c r="F15" i="10"/>
  <c r="H14" i="10" s="1"/>
  <c r="F9" i="10"/>
  <c r="D15" i="10"/>
  <c r="G24" i="14"/>
  <c r="G10" i="9"/>
  <c r="F16" i="9"/>
  <c r="H9" i="10" l="1"/>
  <c r="G5" i="10"/>
  <c r="G6" i="10"/>
  <c r="G8" i="10"/>
  <c r="G4" i="10"/>
  <c r="G7" i="10"/>
</calcChain>
</file>

<file path=xl/sharedStrings.xml><?xml version="1.0" encoding="utf-8"?>
<sst xmlns="http://schemas.openxmlformats.org/spreadsheetml/2006/main" count="925" uniqueCount="518">
  <si>
    <t>COMPONENTES y Conceptos (servicios) elegibles</t>
  </si>
  <si>
    <t>SERVICIOS suceptibles de ser apoyados</t>
  </si>
  <si>
    <t>A</t>
  </si>
  <si>
    <t>Apoyo para (la) organización (formal) de productores y (la ) estructuración de proyectos para el financiamiento</t>
  </si>
  <si>
    <t xml:space="preserve">A.1. </t>
  </si>
  <si>
    <t xml:space="preserve">Para la organización formal y (la) estructuración de proyectos  </t>
  </si>
  <si>
    <t>A.2.1.</t>
  </si>
  <si>
    <t>Capacitación</t>
  </si>
  <si>
    <t>A.2.2.</t>
  </si>
  <si>
    <t>Asesoria</t>
  </si>
  <si>
    <t>A.2.</t>
  </si>
  <si>
    <t xml:space="preserve">Para la planeación productiva con visión empresarial </t>
  </si>
  <si>
    <t>A.3..</t>
  </si>
  <si>
    <t xml:space="preserve">Para el fortalecimiento y desarrollo productivo </t>
  </si>
  <si>
    <t>A.3.1.</t>
  </si>
  <si>
    <t>A.3.2.</t>
  </si>
  <si>
    <t>A.3.3.</t>
  </si>
  <si>
    <t>Consultoría</t>
  </si>
  <si>
    <t>A.4.</t>
  </si>
  <si>
    <t xml:space="preserve">Para la ejecución de proyectos y seguimiento </t>
  </si>
  <si>
    <t>A.4.2.</t>
  </si>
  <si>
    <t>A.5.</t>
  </si>
  <si>
    <t>Para el desarrollo del mercado de asesoria y consultoría</t>
  </si>
  <si>
    <t>A.5.1.</t>
  </si>
  <si>
    <t>B.</t>
  </si>
  <si>
    <t xml:space="preserve">Para el fortalecimiento  (desarrollo ) empresarial </t>
  </si>
  <si>
    <t>B.1</t>
  </si>
  <si>
    <t>Para la adopción de innovaciones tecnológicas</t>
  </si>
  <si>
    <t>B.1.1.</t>
  </si>
  <si>
    <t>B.1.2.</t>
  </si>
  <si>
    <t>B.1.3.</t>
  </si>
  <si>
    <t xml:space="preserve">Consultoría </t>
  </si>
  <si>
    <t xml:space="preserve">B.2. </t>
  </si>
  <si>
    <t xml:space="preserve">Para el fortalecimiento (desarrollo) empresarial </t>
  </si>
  <si>
    <t>B.2.1.</t>
  </si>
  <si>
    <t>B.2.2.</t>
  </si>
  <si>
    <t>C.</t>
  </si>
  <si>
    <t xml:space="preserve">Para la articulación empresarial y redes de valor </t>
  </si>
  <si>
    <t>C.1.</t>
  </si>
  <si>
    <t>Para el análisis de las redes de valor</t>
  </si>
  <si>
    <t>C.1.1.</t>
  </si>
  <si>
    <t>C.1.3.</t>
  </si>
  <si>
    <t>C.2.</t>
  </si>
  <si>
    <t>Para la operación y consolidación de esquemas de integración</t>
  </si>
  <si>
    <t>C.2.1.</t>
  </si>
  <si>
    <t>C.2.2.</t>
  </si>
  <si>
    <t>D.</t>
  </si>
  <si>
    <t xml:space="preserve">Para proyectos con beneficio al medio ambiente y mitigación del cambio climático </t>
  </si>
  <si>
    <t xml:space="preserve">D.1. </t>
  </si>
  <si>
    <t>Para Proyectos con Beneficios al Medio Ambiente</t>
  </si>
  <si>
    <t>D.1.1.</t>
  </si>
  <si>
    <t>D.1.3.</t>
  </si>
  <si>
    <t>D.2.</t>
  </si>
  <si>
    <t>Para Proyectos del Mercado de Carbono.</t>
  </si>
  <si>
    <t>D.2.1.</t>
  </si>
  <si>
    <t>D.2.3.</t>
  </si>
  <si>
    <t>E.</t>
  </si>
  <si>
    <t xml:space="preserve">Para el fortalecimiento de intermediarios financieros y empresas parafinancieras </t>
  </si>
  <si>
    <t>E.1.</t>
  </si>
  <si>
    <t>E.3</t>
  </si>
  <si>
    <t>POBLACIÓN OBJETIVO</t>
  </si>
  <si>
    <t xml:space="preserve">Prioridades de atención </t>
  </si>
  <si>
    <t>COMPONENTES O SERVICIOS TECNOLÓGICOS SUCEPTIBLES DE SER APOYADOS</t>
  </si>
  <si>
    <t>Consultoria</t>
  </si>
  <si>
    <t>Contratación de personal técnico</t>
  </si>
  <si>
    <t>Productores no acreditados</t>
  </si>
  <si>
    <t xml:space="preserve">Promoción, educación financiera y organización formal de los productores  </t>
  </si>
  <si>
    <t>SI</t>
  </si>
  <si>
    <t xml:space="preserve">Productores acreditados, empresas agropecuarias y UER con potencial productivo. </t>
  </si>
  <si>
    <t>Planeación productiva con visión empresarial y estructuración de proyectos de crédito.</t>
  </si>
  <si>
    <t>Fomento y adopción de innovaciones tecnológicas</t>
  </si>
  <si>
    <t xml:space="preserve">Fortalecimiento  productivo </t>
  </si>
  <si>
    <t xml:space="preserve">Ejecución y seguimiento de proyectos de crédito </t>
  </si>
  <si>
    <t>Desarrollo del mercado de asesoria y consultoría</t>
  </si>
  <si>
    <t>Proyectos con beneficios al medio ambiente</t>
  </si>
  <si>
    <t>Proyectos del mercado de carbono.</t>
  </si>
  <si>
    <t>Prestadores de Servicios Especializados</t>
  </si>
  <si>
    <t>Análisis de las redes de valor</t>
  </si>
  <si>
    <t>Operación y consolidación de esquemas de integración</t>
  </si>
  <si>
    <t>Bancos, IFNB y Paradinancieras</t>
  </si>
  <si>
    <t xml:space="preserve">Fortalecimiento de intermediarios financieros y empresas parafinancieras </t>
  </si>
  <si>
    <t xml:space="preserve">Expansión de estructuras de intermediarios financieros y empresas parafinancieras </t>
  </si>
  <si>
    <t>PROCESOS DEL PROGRAMA SEGÚN CONEVAL</t>
  </si>
  <si>
    <t>APLICAN PARA LOS APOYOS?</t>
  </si>
  <si>
    <t xml:space="preserve"> PARTICIPACION INSTITUCIONAL  DE FIRA                                             </t>
  </si>
  <si>
    <t>PARTICIPANTES NO INSTITUCIONALES /                                                                       CARGO O PUESTO</t>
  </si>
  <si>
    <t>POSI - BLES BENEFI-CIARIOS</t>
  </si>
  <si>
    <t>DENOMINACION</t>
  </si>
  <si>
    <t>DESCRIPCION</t>
  </si>
  <si>
    <t>FINAC</t>
  </si>
  <si>
    <t>TECNOL</t>
  </si>
  <si>
    <t>DN</t>
  </si>
  <si>
    <t>DR</t>
  </si>
  <si>
    <t>RE</t>
  </si>
  <si>
    <t>AL</t>
  </si>
  <si>
    <t>OTROS</t>
  </si>
  <si>
    <t>IFB</t>
  </si>
  <si>
    <t>IFNB</t>
  </si>
  <si>
    <t>PSE</t>
  </si>
  <si>
    <t>Técnicos</t>
  </si>
  <si>
    <t>Despachos y/o Consultores</t>
  </si>
  <si>
    <t>1. Planeación (estratégica), programación y presupuestación.</t>
  </si>
  <si>
    <r>
      <t xml:space="preserve">Proceso en el cual se determinan (misión, visión), fin, objetivos y metas en tiempos establecidos, los indicadores de seguimiento verificables, los recursos financieros y humanos necesarios, y las principales actividades y métodos a seguir para el logro de los objetivos del programa. </t>
    </r>
    <r>
      <rPr>
        <b/>
        <sz val="12"/>
        <rFont val="Arial"/>
        <family val="2"/>
      </rPr>
      <t xml:space="preserve">En la realidad se llevan a cabo dos proceso diferenciados: el de Planeación y el de Programación - Presupuestación. </t>
    </r>
  </si>
  <si>
    <t>2. Difusión del programa</t>
  </si>
  <si>
    <t>3. Solicitud de apoyos</t>
  </si>
  <si>
    <t>Conjunto de acciones, instrumentos y mecanismos que ejecutan tanto los operadores del programa como los posibles beneficiarios con el objetivo de solicitar los apoyos del programa y registrar y/o sistematizar la información de dichas solicitudes.</t>
  </si>
  <si>
    <t>NO</t>
  </si>
  <si>
    <t>4. Selección de beneficiarios (puede ser selección de proyectos)</t>
  </si>
  <si>
    <r>
      <t xml:space="preserve">Proceso realizado por los operadores de los programas para seleccionar a los beneficiarios y obtener finalmente el padrón actualizado y validado. </t>
    </r>
    <r>
      <rPr>
        <b/>
        <sz val="12"/>
        <rFont val="Arial"/>
        <family val="2"/>
      </rPr>
      <t>No aplica. La selección de los beneficiarios se hace a nivel estrategico global cuando se definen las ROP y se acuerda la aplicación de estímulos financieros y tecnológicos.</t>
    </r>
  </si>
  <si>
    <t xml:space="preserve"> </t>
  </si>
  <si>
    <t>5. Producción o compra de apoyos</t>
  </si>
  <si>
    <r>
      <t>Herramientas, acciones y mecanismos a través de las cuales se obtienen los bienes y servicios que serán entregados a los beneficiarios del programa.</t>
    </r>
    <r>
      <rPr>
        <b/>
        <sz val="12"/>
        <rFont val="Arial"/>
        <family val="2"/>
      </rPr>
      <t xml:space="preserve"> No aplica. Los beneficiarios reciben reembolsos de inversiones efectuadas por concepto de "capacitaciones", "asesorias" y "consultorias"  </t>
    </r>
  </si>
  <si>
    <t>6. Distribución de apoyos</t>
  </si>
  <si>
    <r>
      <t xml:space="preserve">Proceso a través del cual se envía el apoyo del punto de origen (en donde se obtuvo dicho bien o servicio) al punto  de destino final (en donde se encuentra el beneficiario del programa). </t>
    </r>
    <r>
      <rPr>
        <b/>
        <sz val="12"/>
        <rFont val="Arial"/>
        <family val="2"/>
      </rPr>
      <t xml:space="preserve">No aplica. Los beneficiarios reciben reembolsos de inversiones efectuadas por concepto de "capacitaciones", "asesorias" y "consultorias"   </t>
    </r>
  </si>
  <si>
    <t>7. Entrega de apoyos</t>
  </si>
  <si>
    <r>
      <t>Conjunto de instrumentos, mecanismos  y acciones por los cuales los beneficiarios o afiliados solicitan y/o reciben los diferentes servicios o tipos de apoyo.</t>
    </r>
    <r>
      <rPr>
        <b/>
        <sz val="12"/>
        <rFont val="Arial"/>
        <family val="2"/>
      </rPr>
      <t xml:space="preserve"> No aplica. Los beneficiarios reciben reembolsos de inversiones efectuadas por concepto de "capacitaciones", "asesorias" y "consultorias"   </t>
    </r>
  </si>
  <si>
    <t>8. Seguimiento a la utilización de apoyos</t>
  </si>
  <si>
    <r>
      <t xml:space="preserve">Acciones y mecanismos mediante los cuales el programa comprueba que los apoyos entregados a la población objetivo son utilizados y funcionan de acuerdo al objetivo planteado. </t>
    </r>
    <r>
      <rPr>
        <b/>
        <sz val="12"/>
        <rFont val="Arial"/>
        <family val="2"/>
      </rPr>
      <t>No aplica. No hay seguimiento posterior a la entrega de apoyos.</t>
    </r>
  </si>
  <si>
    <t>9. Contraloría Social</t>
  </si>
  <si>
    <r>
      <t xml:space="preserve">Proceso a través del cual los beneficiaros puede realizar las quejas o denuncias que tenga del programa. </t>
    </r>
    <r>
      <rPr>
        <b/>
        <sz val="12"/>
        <rFont val="Arial"/>
        <family val="2"/>
      </rPr>
      <t xml:space="preserve">No aplica. FIRA intentó establecer Comités de Contraloria Social pero no hubo respuesta de los usuarios. </t>
    </r>
  </si>
  <si>
    <t>10. Supervisión y monitoreo</t>
  </si>
  <si>
    <r>
      <t xml:space="preserve">Proceso por medio del cual se supervisa la generación y entrega de los apoyos. </t>
    </r>
    <r>
      <rPr>
        <b/>
        <sz val="12"/>
        <rFont val="Arial"/>
        <family val="2"/>
      </rPr>
      <t>En realidad se llevan a cabo acciones de control de calidad.</t>
    </r>
  </si>
  <si>
    <t>OTROS PROCESOS PARCIALES NO INCLUIDOS APLICABLES AL PROGRAMA</t>
  </si>
  <si>
    <t>11.  Registro de Proveedores Especializdos (Personas Morales y Físicas que prestan servicios de Asesoria)</t>
  </si>
  <si>
    <r>
      <t xml:space="preserve">Proceso por el cual se promueve, recluta, capacita y acredita a </t>
    </r>
    <r>
      <rPr>
        <b/>
        <sz val="12"/>
        <rFont val="Arial"/>
        <family val="2"/>
      </rPr>
      <t>Despachos</t>
    </r>
    <r>
      <rPr>
        <sz val="12"/>
        <rFont val="Arial"/>
        <family val="2"/>
      </rPr>
      <t xml:space="preserve"> que sirven de apoyo operativo a FIRA en el cumplimiento de su misión. </t>
    </r>
  </si>
  <si>
    <r>
      <t xml:space="preserve">12.  Registro de Proveedores Especializdos (Personas Morales y Físicas que prestan servicios de </t>
    </r>
    <r>
      <rPr>
        <b/>
        <sz val="12"/>
        <rFont val="Arial"/>
        <family val="2"/>
      </rPr>
      <t>Consultoria)</t>
    </r>
  </si>
  <si>
    <r>
      <t xml:space="preserve">Proceso por el cual se promueve, recluta, capacita y acredita a </t>
    </r>
    <r>
      <rPr>
        <b/>
        <sz val="12"/>
        <rFont val="Arial"/>
        <family val="2"/>
      </rPr>
      <t>Consultores</t>
    </r>
    <r>
      <rPr>
        <sz val="12"/>
        <rFont val="Arial"/>
        <family val="2"/>
      </rPr>
      <t xml:space="preserve"> que sirven de apoyo operativo a FIRA en el cumplimiento de su misión. </t>
    </r>
  </si>
  <si>
    <t xml:space="preserve">SI </t>
  </si>
  <si>
    <t>Total Apoyos tecnológicos y Financieros</t>
  </si>
  <si>
    <t>Regional Noroeste</t>
  </si>
  <si>
    <t>Regional Occidente</t>
  </si>
  <si>
    <t>Regional Sur</t>
  </si>
  <si>
    <t xml:space="preserve">REGIONAL </t>
  </si>
  <si>
    <t>Norte</t>
  </si>
  <si>
    <t>Occidente</t>
  </si>
  <si>
    <t xml:space="preserve"> Sur</t>
  </si>
  <si>
    <t>Sureste</t>
  </si>
  <si>
    <t xml:space="preserve">TOTAL NACIONAL </t>
  </si>
  <si>
    <t>SUMA 2010-2013</t>
  </si>
  <si>
    <t>PEOMEDIO 2010-2013</t>
  </si>
  <si>
    <t xml:space="preserve">(Montos promedio en pesos) </t>
  </si>
  <si>
    <t>Procesos generales señalados en el   Modelo de procesos de CONEVAL</t>
  </si>
  <si>
    <t>Procesos del programa identificados por el grupo evaluador</t>
  </si>
  <si>
    <t>Subprocesos del programa identificados por el grupo evaluador</t>
  </si>
  <si>
    <r>
      <rPr>
        <b/>
        <sz val="12"/>
        <color rgb="FF000000"/>
        <rFont val="Calibri"/>
        <family val="2"/>
      </rPr>
      <t>Planeación (Planeación estratégica, programación y presupuestación)</t>
    </r>
    <r>
      <rPr>
        <sz val="12"/>
        <color rgb="FF000000"/>
        <rFont val="Calibri"/>
        <family val="2"/>
      </rPr>
      <t>.- Proceso en el cual se determinan misión, visión, fin, objetivos y metas en tiempos establecidos, los indicadores de seguimiento verificables, los recursos financieros y humanos necesarios, y las principales actividades y métodos a seguir para el logro de los objetivos del programa.</t>
    </r>
  </si>
  <si>
    <r>
      <t xml:space="preserve">1.- Planeación (Planeación estratégica).- </t>
    </r>
    <r>
      <rPr>
        <sz val="12"/>
        <color rgb="FF000000"/>
        <rFont val="Calibri"/>
        <family val="2"/>
      </rPr>
      <t xml:space="preserve">Proceso por el cuál se formula un Plan Anual de Negocios por región, estado y agencia y se alinean al Plan Estratégico Insittucional; se anállizan las princiales redes de valor y se definen prioridades regionales, estatales y por agencia </t>
    </r>
  </si>
  <si>
    <t>Diagnóstico y análsis de redes de valor prioritarias</t>
  </si>
  <si>
    <t>Definición de prioridades regionales, estatales y por agencia local</t>
  </si>
  <si>
    <r>
      <t xml:space="preserve">2. Programación y Presupuestación.- </t>
    </r>
    <r>
      <rPr>
        <sz val="12"/>
        <color rgb="FF000000"/>
        <rFont val="Calibri"/>
        <family val="2"/>
      </rPr>
      <t xml:space="preserve">Proceso por el cual se define o se actualiza la MIR, se cuantifican los requerimientos anuales de recursos para fomento tecnológico y financiero y se programa la distribución del presupuesto autorizado en el PEF. </t>
    </r>
  </si>
  <si>
    <t>Definición de requerimientos anuales de recursos para fomento financiero y criterios de aplicación</t>
  </si>
  <si>
    <t>Estimación de necesidades anuales de recursos para fomento tecnológico por Agencia, Residencia y Dirección Regional.</t>
  </si>
  <si>
    <t>Programación y  Distribución regional, estatal y local del presupuesto disponible</t>
  </si>
  <si>
    <r>
      <rPr>
        <b/>
        <sz val="12"/>
        <color rgb="FF000000"/>
        <rFont val="Calibri"/>
        <family val="2"/>
      </rPr>
      <t>Difusión del programa.</t>
    </r>
    <r>
      <rPr>
        <sz val="12"/>
        <color rgb="FF000000"/>
        <rFont val="Calibri"/>
        <family val="2"/>
      </rPr>
      <t xml:space="preserve">- Proceso sistemático e institucionalizado de información sobre las principales características del programa, sus beneficios y requisitos de inscripción dirigido hacia un público determinado. </t>
    </r>
  </si>
  <si>
    <r>
      <rPr>
        <b/>
        <sz val="12"/>
        <color rgb="FF000000"/>
        <rFont val="Calibri"/>
        <family val="2"/>
      </rPr>
      <t>3.- Difusión</t>
    </r>
    <r>
      <rPr>
        <sz val="12"/>
        <color rgb="FF000000"/>
        <rFont val="Calibri"/>
        <family val="2"/>
      </rPr>
      <t xml:space="preserve">.-  Conjunto de acciones que se realizan a nivel general para dar a conocer y promocionar los programas financieros y acciones de fomento que realiza  FIRA en los ámbitos de su competencia. </t>
    </r>
  </si>
  <si>
    <t>Difusión de acciones de fomento y prioridades nacionales y/o regionales de FIRA.</t>
  </si>
  <si>
    <r>
      <t xml:space="preserve">Solicitud de apoyos.- </t>
    </r>
    <r>
      <rPr>
        <sz val="12"/>
        <color rgb="FF000000"/>
        <rFont val="Calibri"/>
        <family val="2"/>
      </rPr>
      <t xml:space="preserve">Conjunto de acciones einsrumentos y mecanismos que ejecutan, tanto los operadores del programa como los posibles beneficiarios con el objetivo de solicitar los apoyos del programa y registrar y/o sistematizar la información de dichas solicitudes. </t>
    </r>
  </si>
  <si>
    <r>
      <rPr>
        <b/>
        <sz val="12"/>
        <color rgb="FF000000"/>
        <rFont val="Calibri"/>
        <family val="2"/>
      </rPr>
      <t>4.- Recepción y análisis de solicitudes  de apoyo tecnológic</t>
    </r>
    <r>
      <rPr>
        <sz val="12"/>
        <color rgb="FF000000"/>
        <rFont val="Calibri"/>
        <family val="2"/>
      </rPr>
      <t xml:space="preserve">o.- Proceso que integra las actividades para revisar, recepcionar y registrar las solicitudes de apoyo tecnológico.   </t>
    </r>
  </si>
  <si>
    <t xml:space="preserve">Revisión de datos y documentación requerida e integración preliminar de expediente </t>
  </si>
  <si>
    <t>Recepción y registro de solicitudes de apoyo tecnológico, revisión conforme normativa (check list) y captura en SAS</t>
  </si>
  <si>
    <t xml:space="preserve">Trámite de carta de no quebranto y aprobación regional de solicitudes. </t>
  </si>
  <si>
    <r>
      <rPr>
        <b/>
        <sz val="12"/>
        <color rgb="FF000000"/>
        <rFont val="Calibri"/>
        <family val="2"/>
      </rPr>
      <t>Selección de beneficiarios (puede ser selección de proyectos)</t>
    </r>
    <r>
      <rPr>
        <sz val="12"/>
        <color rgb="FF000000"/>
        <rFont val="Calibri"/>
        <family val="2"/>
      </rPr>
      <t xml:space="preserve">.- Proceso realizadopor los operadores de los programas para seleccionar a los beneficiarios y obtener fonalmente un padrón actualizado y validado. </t>
    </r>
  </si>
  <si>
    <r>
      <rPr>
        <b/>
        <sz val="12"/>
        <color rgb="FF000000"/>
        <rFont val="Calibri"/>
        <family val="2"/>
      </rPr>
      <t>5.- Gestión y autorización de apoyos tecnológicos</t>
    </r>
    <r>
      <rPr>
        <sz val="12"/>
        <color rgb="FF000000"/>
        <rFont val="Calibri"/>
        <family val="2"/>
      </rPr>
      <t xml:space="preserve">.- Proceso que integra las actividades de revisión en mesa de control y autorización de solicitudes conforme disponibilidad de presupuesto y cumplimiento de normatividad.  </t>
    </r>
  </si>
  <si>
    <t>Aprobación de solicitudes por Mesa de Control</t>
  </si>
  <si>
    <t>Aprobación de solicitudes cuando corresponde por áreas especializadas de nivel central de FIRA.</t>
  </si>
  <si>
    <t>Comunicación a los beneficiarios de que su solicitud fue aprobada y cuenta con los recursos necesrios para realizar las actividades demandadas de apoyo.</t>
  </si>
  <si>
    <r>
      <rPr>
        <b/>
        <sz val="12"/>
        <color rgb="FF000000"/>
        <rFont val="Calibri"/>
        <family val="2"/>
      </rPr>
      <t>Produccion o compra de apoyos.-</t>
    </r>
    <r>
      <rPr>
        <sz val="12"/>
        <color rgb="FF000000"/>
        <rFont val="Calibri"/>
        <family val="2"/>
      </rPr>
      <t xml:space="preserve"> Herramientas, acciones y mecanismos a través de los cuáles se obtienen los bienes y servicios que serán entregados a los beneficiarios del programa (por ejm. (Cemento para pisos de tierrra, o materias primas para desayunos escolares).</t>
    </r>
  </si>
  <si>
    <t>No aplica</t>
  </si>
  <si>
    <r>
      <rPr>
        <b/>
        <sz val="12"/>
        <color rgb="FF000000"/>
        <rFont val="Calibri"/>
        <family val="2"/>
      </rPr>
      <t>Distribución de apoyos.-</t>
    </r>
    <r>
      <rPr>
        <sz val="12"/>
        <color rgb="FF000000"/>
        <rFont val="Calibri"/>
        <family val="2"/>
      </rPr>
      <t xml:space="preserve"> Proceso a través del cuál se envían los apoyos desde el punto de origen (en donde se obtuvo el bien o servicio) hasta el punto de destino final (en donde se encuentra el beneficiario del programa). </t>
    </r>
  </si>
  <si>
    <t xml:space="preserve">No aplica </t>
  </si>
  <si>
    <t>Entrega de apoyos</t>
  </si>
  <si>
    <r>
      <rPr>
        <b/>
        <sz val="12"/>
        <color rgb="FF000000"/>
        <rFont val="Calibri"/>
        <family val="2"/>
      </rPr>
      <t>6.- Rembolso de apoyos tecnológicos</t>
    </r>
    <r>
      <rPr>
        <sz val="12"/>
        <color rgb="FF000000"/>
        <rFont val="Calibri"/>
        <family val="2"/>
      </rPr>
      <t xml:space="preserve">.- Conjunto de actividades previas a reembolsar los gastos de apoyo  tecnológico medainte transferencia electrónica a cuenta del beneficiario. Incluye recepción, revisión y autorización de pago). </t>
    </r>
  </si>
  <si>
    <t>Recepción y revisión de comprobantes y autorización de reembolso de gastos por apoyo tecnológico</t>
  </si>
  <si>
    <t>Reembolso de apoyos tecnológicos (vía transferencia a la cuenta del beneficiario)</t>
  </si>
  <si>
    <t>Seguimiento a la utilización de apoyos</t>
  </si>
  <si>
    <t>Contraloria social</t>
  </si>
  <si>
    <t>Supervisión y monitoreo</t>
  </si>
  <si>
    <t>Procesos etiquetados por los evaluadores  que no coinciden con el modelo de procesos CONEVAL</t>
  </si>
  <si>
    <r>
      <t xml:space="preserve">7.- Registro de proveedores especializados y Habilitación de Técnicos.- </t>
    </r>
    <r>
      <rPr>
        <sz val="12"/>
        <color rgb="FF000000"/>
        <rFont val="Calibri"/>
        <family val="2"/>
      </rPr>
      <t xml:space="preserve">Proceso para registrar a proveedores de servicios especializados y habilitar técnicos y consultores en el padrón de FIRA </t>
    </r>
  </si>
  <si>
    <t xml:space="preserve">Registro de proveedores especializados </t>
  </si>
  <si>
    <t>Habilitación de Técnicos y Consultores</t>
  </si>
  <si>
    <t>Elaboración de Plan Anual de Negocios y alineación a Plan Estratégico Institucional</t>
  </si>
  <si>
    <t xml:space="preserve">Fuente: Elaborado por Consultores FAO con base en entrevistas y trabajo de campo para la Evaluación de Procesos del Programa de apoyos de fomento de FIRA. </t>
  </si>
  <si>
    <t xml:space="preserve">ENTREVISTAS REALIZADAS </t>
  </si>
  <si>
    <t>DIRECCIONES REGIONALES DE FIRA</t>
  </si>
  <si>
    <t>SUR</t>
  </si>
  <si>
    <t>OCCIDENTE</t>
  </si>
  <si>
    <t>SURESTE</t>
  </si>
  <si>
    <t>NORTE</t>
  </si>
  <si>
    <t>NOROESTE</t>
  </si>
  <si>
    <t>Director Regional</t>
  </si>
  <si>
    <t>Especialista de la Dir Reg</t>
  </si>
  <si>
    <t>-</t>
  </si>
  <si>
    <t>Subdirector Regional</t>
  </si>
  <si>
    <t>Especialista de la  Subdir Reg</t>
  </si>
  <si>
    <t>Residente Estatal</t>
  </si>
  <si>
    <t>Especialista de la Resid  Estatal</t>
  </si>
  <si>
    <t>Agente de la Resid Estatal</t>
  </si>
  <si>
    <t>Promotor de las agencias</t>
  </si>
  <si>
    <t>Parafinancieras</t>
  </si>
  <si>
    <t>Intermediarios Financieros no Bancarios (IFNB)</t>
  </si>
  <si>
    <t>Intermediarios Financieros Bancarios (IFB)</t>
  </si>
  <si>
    <t>Despachos</t>
  </si>
  <si>
    <t>ENTREVISTAS REALIZADAS</t>
  </si>
  <si>
    <t>OFICINAS CENTRALES</t>
  </si>
  <si>
    <t>Dirección de Promoción</t>
  </si>
  <si>
    <t>Subdirección de Intermediarios Financieros no Bancarios</t>
  </si>
  <si>
    <t>Subdirección de IFB</t>
  </si>
  <si>
    <t>Dirección de Procesos, Calidad y Control</t>
  </si>
  <si>
    <t>Subdirector de Programación y Presupuestación</t>
  </si>
  <si>
    <t>SUMAS</t>
  </si>
  <si>
    <t>Subtotal 1</t>
  </si>
  <si>
    <t>Subtotal 2</t>
  </si>
  <si>
    <t>Subtotal  3</t>
  </si>
  <si>
    <t>Total DR (1+2)</t>
  </si>
  <si>
    <t>Total Nacional (1+2+3)</t>
  </si>
  <si>
    <t>Dirección de Crédito</t>
  </si>
  <si>
    <t>OFICINAS CENTRALES DE FIRA</t>
  </si>
  <si>
    <t>FUENTE: Elaborado por Consultores FAO. Abril 2014</t>
  </si>
  <si>
    <t xml:space="preserve">Subdirección de desarrollo de productos </t>
  </si>
  <si>
    <t>Subdirección de IFNB</t>
  </si>
  <si>
    <t>Subdirector de Garantías y Apoyos Financieros</t>
  </si>
  <si>
    <t xml:space="preserve">TIPO DE APOYO </t>
  </si>
  <si>
    <t>%</t>
  </si>
  <si>
    <t>PROMEDIO 2010-2013</t>
  </si>
  <si>
    <t>Apoyos Tecnológicos a/</t>
  </si>
  <si>
    <t>Apoyos Financieros  b/</t>
  </si>
  <si>
    <t xml:space="preserve">NUMERO DE BENEFICIARIOS DE LOS APOYOS TECNOLÓGICOS Y FINANCIEROS OTORGADOS POR FIRA 2010 - 2013      </t>
  </si>
  <si>
    <t>APOYOS FINANCIEROS EN TASAS DE INTERÉS</t>
  </si>
  <si>
    <t xml:space="preserve">APOYOS EN TASA DE INTERES </t>
  </si>
  <si>
    <t>Apoyos en Tasas de Interés (Ahorros en PESOS de los beneficiarios que no se traducen en ingresos de FIRA) c/</t>
  </si>
  <si>
    <t>Apoyos en Tasas de Interés (No. de  beneficiarios vinculados a los Ahorros)</t>
  </si>
  <si>
    <t>n.d.</t>
  </si>
  <si>
    <t xml:space="preserve">a/ Iincluye capacitación y asesoria destinados a la expansion de estructuras de los IFNB e IFB que en  sistemas de FIRA se contabilizan en los apoyos financieros, cuando en realidad se trata de apoyos tecnológicos. </t>
  </si>
  <si>
    <t>b/ No se incluyen los montos de los apoyos otorgados via descuentos en tasas de interés porque no se convierten en flujos (ingresos o egresos para FIRA), pero sí en descuentos para los beneficiarios</t>
  </si>
  <si>
    <t>c/ Destinados a ampliar la cobertura de servicios financieros</t>
  </si>
  <si>
    <t>I. Apoyos tecnológicos</t>
  </si>
  <si>
    <t>1. Organización de productores y estructuación de proyectos para el financiamiento</t>
  </si>
  <si>
    <t>2. Apoyo de fortalecimiento empresarial</t>
  </si>
  <si>
    <t>3. Articulación empresarial y redes de valor</t>
  </si>
  <si>
    <t>4. Proyectos con beneficios al medio ambiente y mitigación del cambio climático</t>
  </si>
  <si>
    <t>5. Cobertura de Servicios a/</t>
  </si>
  <si>
    <t>Subtotal Apoyos Tecnológicos</t>
  </si>
  <si>
    <t>II. Apoyos Financieros</t>
  </si>
  <si>
    <t>5.1. Apoyo en Tasa de Interés b/</t>
  </si>
  <si>
    <t>5.2. Apoyo en Prima</t>
  </si>
  <si>
    <t>5.3. Subsidio SIEBAN</t>
  </si>
  <si>
    <t>Subtotal Apoyos Financieros</t>
  </si>
  <si>
    <t>Apoyos en Tasas de Interés (Ahorros de los beneficiarios que no se traducen en ingresos de FIRA) b/</t>
  </si>
  <si>
    <t>FUENTE: Elaborado con cifras de la Base de Datos del SAS, Marzo 2013.</t>
  </si>
  <si>
    <t>a/ En los sistemas de FIRA está considerada  en el Apoyo para ampliar la cobertura de servicios financieros, que incluye capacitación, consultoria y expansion de estructuras que en estricto sentido es un apoyo tecnológico por lo que se cuantifica en este apartado, dejando como Apoyos financieros el Apoyo en tasa de interés, Apoyo en prima y el subsidio SIEBAN.</t>
  </si>
  <si>
    <t>b/ No se incluyen los montos de los apoyos otorgados porque no se convierten en flujos (ingresos o egresos para FIRA), pero sí en descuentos para los beneficiarios</t>
  </si>
  <si>
    <t>Promedio 2010-2013</t>
  </si>
  <si>
    <t>Formulación</t>
  </si>
  <si>
    <t>Expansión</t>
  </si>
  <si>
    <t>Subtotal Ap Tec</t>
  </si>
  <si>
    <t>FUENTE: Elaborado por Consultores FAO con base en datos de FIRA.</t>
  </si>
  <si>
    <t>SMA 2010-2013</t>
  </si>
  <si>
    <t>a) Capacitación</t>
  </si>
  <si>
    <t>b) Asesoria</t>
  </si>
  <si>
    <t>c) Consultoria</t>
  </si>
  <si>
    <t>d) Formulación</t>
  </si>
  <si>
    <t>e) Expansión</t>
  </si>
  <si>
    <t xml:space="preserve">FUENTE: Elaborado por Consultores FAO con base en datos de FIRA. </t>
  </si>
  <si>
    <t>TIPO DE APOYO Y PRODUCTOR</t>
  </si>
  <si>
    <t>suma 2010.2013</t>
  </si>
  <si>
    <t>Apoyos Tecnológicos</t>
  </si>
  <si>
    <t>PD1</t>
  </si>
  <si>
    <t>PD2</t>
  </si>
  <si>
    <t>PD3</t>
  </si>
  <si>
    <t>Apoyos Financieros</t>
  </si>
  <si>
    <t xml:space="preserve"> PD2</t>
  </si>
  <si>
    <t>Total Tecnológicos y Financieros</t>
  </si>
  <si>
    <t xml:space="preserve"> PD1</t>
  </si>
  <si>
    <t>Apoyos en Tasa  de Interés</t>
  </si>
  <si>
    <t>FUENTE: Elaborado por Consultores FAO con datos de  FIRA.</t>
  </si>
  <si>
    <t>(Montos en pesos)</t>
  </si>
  <si>
    <t>SUMA                  2010-2013</t>
  </si>
  <si>
    <t>Promedio        2010-2013</t>
  </si>
  <si>
    <t xml:space="preserve"> a/ En los sistemas de FIRA está considerada  en el Apoyo para ampliar la cobertura de servicios financieros, que incluye capacitación, consultoria y expansion de estructuras que en estricto sentido es un apoyo tecnológico por lo que se cuantifica en este apartado, dejando como Apoyos financieros el Apoyo en tasa de interés, Apoyo en prima y el subsidio SIEBAN.</t>
  </si>
  <si>
    <t xml:space="preserve"> b/ No se incluyen los montos de los apoyos otorgados porque no se convierten en flujos (ingresos o egresos para FIRA), pero sí en descuentos para los beneficiarios</t>
  </si>
  <si>
    <t xml:space="preserve">Apoyos Tecnológicos </t>
  </si>
  <si>
    <t xml:space="preserve">FUENTE: Elaborado por Consultores FAO con datos de FIRA. </t>
  </si>
  <si>
    <t>Regional Norte</t>
  </si>
  <si>
    <t>Oficinas Centrales/otros</t>
  </si>
  <si>
    <t>Regional Sureste</t>
  </si>
  <si>
    <t xml:space="preserve">Oficinas Centrales </t>
  </si>
  <si>
    <t>TECNOLÓGICOS</t>
  </si>
  <si>
    <t>FINANCIEROS</t>
  </si>
  <si>
    <t>Tecnológicos y Financieros</t>
  </si>
  <si>
    <t>Tasa de Interés</t>
  </si>
  <si>
    <t>REGIONES</t>
  </si>
  <si>
    <t>ESTADOS</t>
  </si>
  <si>
    <t xml:space="preserve">10 Estados con mayor cantidad de apoyos </t>
  </si>
  <si>
    <t>Sureste (Chiapas, Q. Roo y Tabasco)</t>
  </si>
  <si>
    <t>Sur (Oaxaca, Edomex., Morelos y Puebla)</t>
  </si>
  <si>
    <t>Norte (Durango)</t>
  </si>
  <si>
    <t xml:space="preserve">Occidente (Jalisco) </t>
  </si>
  <si>
    <t xml:space="preserve">12 Estados con apoyos medios </t>
  </si>
  <si>
    <t xml:space="preserve">Occidente (Colima, Zacatecas, Querétaro y Aguascalientes </t>
  </si>
  <si>
    <t>Sur (Tlaxcala)</t>
  </si>
  <si>
    <t xml:space="preserve">Norte (Coahuila y Nuevo León) </t>
  </si>
  <si>
    <t xml:space="preserve">Noroeste (Baja California Sur) </t>
  </si>
  <si>
    <t xml:space="preserve">10 Estados con menor cantidad de apoyos </t>
  </si>
  <si>
    <t>FUENTE: Elaborado por Consultores FAO con datos de FIRA.</t>
  </si>
  <si>
    <t>Participación (%)</t>
  </si>
  <si>
    <t>Difusión</t>
  </si>
  <si>
    <t>Recepción y análisis de solicitudes de apoyo tecnológico</t>
  </si>
  <si>
    <t>Comunicación a los beneficiarios de que su solicitud fue aprobada y cuenta con los recursos necesarios para realizar las actividades demandadas de apoyo.</t>
  </si>
  <si>
    <t>Montos</t>
  </si>
  <si>
    <t>Beneficiarios</t>
  </si>
  <si>
    <t xml:space="preserve">Ap Tecnol </t>
  </si>
  <si>
    <t>Ap Financ</t>
  </si>
  <si>
    <t>Total AT+AF</t>
  </si>
  <si>
    <t xml:space="preserve">Objetivos </t>
  </si>
  <si>
    <t xml:space="preserve">Indicadores </t>
  </si>
  <si>
    <t>Impulsar el acceso al financiamiento para los productores con proyectos viables que se no cuenten o tienen acceso insuficiente al crédito.</t>
  </si>
  <si>
    <t>1.1.</t>
  </si>
  <si>
    <t>Acreditados finales atendidos (identificados) en el año</t>
  </si>
  <si>
    <t>1.2.</t>
  </si>
  <si>
    <t>Fomentar el crédito a largo plazo para impulsar la productividad de los productores rurales</t>
  </si>
  <si>
    <t xml:space="preserve">Promover el financiamiento en las áreas de interés de la política pública </t>
  </si>
  <si>
    <t>2.1.</t>
  </si>
  <si>
    <t>3.1.</t>
  </si>
  <si>
    <t>3.2.</t>
  </si>
  <si>
    <t>Crédito total impulsado en la región Sur- Sureste y en municipios prioritarios del país**</t>
  </si>
  <si>
    <t>Crédito total impulsado* a empresas micro, pequeñas, familiares y medianas</t>
  </si>
  <si>
    <t>Crédito a largo plazo total impulsado*</t>
  </si>
  <si>
    <t>Crédito total impulsado*</t>
  </si>
  <si>
    <t xml:space="preserve">3.3. </t>
  </si>
  <si>
    <t>Crédito total impulsado* a proyectos sustentables</t>
  </si>
  <si>
    <t>Ampliar y fortalecer la red de intermediarios financieros con estrategias de banca de segundo piso</t>
  </si>
  <si>
    <t>4.1.</t>
  </si>
  <si>
    <t>Oportunidad de la atención a los intermediarios financieros**</t>
  </si>
  <si>
    <t>Ventanillas de atención a los intermediarios financieros</t>
  </si>
  <si>
    <t>Crédito total impulsado* con IFNBs en operación directa e indirecta</t>
  </si>
  <si>
    <t>4.3.</t>
  </si>
  <si>
    <t>4.2.</t>
  </si>
  <si>
    <t xml:space="preserve">Vincular el crédito a los programas gubernamentales </t>
  </si>
  <si>
    <t>5.1.</t>
  </si>
  <si>
    <t xml:space="preserve">Crédito asociado a programas públicos </t>
  </si>
  <si>
    <t>Garantizar la sustenabilidad del patrimonio FIRA</t>
  </si>
  <si>
    <t>6.1.</t>
  </si>
  <si>
    <t xml:space="preserve">Crecimiento real del patrimonio </t>
  </si>
  <si>
    <t xml:space="preserve">FUENTE: Programa Estratégico Institucional 2013-2018 de FIRA publicado en el D.O.F. El 29 de abril de 2014. </t>
  </si>
  <si>
    <t>Planeación (Planeación estratégica, programación y presupuestación).- Proceso por el cual se determinan misión, visión, fin, objetivos y metas en tiempos establecidos, los indicadores de seguimiento verificables, los recursos financieros y humanos necesarios, y las principales actividades y métodos a seguir para el logro de los objetivos del programa.</t>
  </si>
  <si>
    <t xml:space="preserve">1.- Planeación (Planeación estratégica).- Proceso por el cuál se formula un Plan Anual de Negocios por región, estado y agencia y se alinean al Plan Estratégico Institucional; se analizan las principales redes de valor y se definen prioridades regionales, estatales y por agencia </t>
  </si>
  <si>
    <t xml:space="preserve">Elaboración de Plan Anual de Negocios con base en diagnósticos y análisis de redes de valor, prioridades regionales y alineación a Plan Estratégico Institucional de mediano plazo. </t>
  </si>
  <si>
    <t xml:space="preserve">2.- Programación y Presupuestación.- Proceso por el cual se define o se actualiza la MIR del Programa, se cuantifican los requerimientos anuales de recursos para fomento tecnológico y financiero y se distribuye el presupuesto autorizado en el PEF. </t>
  </si>
  <si>
    <t>Programación y  distribución regional, estatal y local del presupuesto disponible</t>
  </si>
  <si>
    <t>Difusión del programa.- Proceso sistemático e institucionalizado de información sobre las principales características del programa, sus beneficios y requisitos de inscripción dirigido hacia un público determinado.</t>
  </si>
  <si>
    <t xml:space="preserve">3.- Difusión.-  Conjunto de acciones que se realizan a nivel general para dar a conocer y promocionar los programas financieros y acciones de fomento que realiza  FIRA en los ámbitos de su competencia. </t>
  </si>
  <si>
    <t>Difusión de las prioridades nacionales y/o regionales de FIRA y las acciones de fomento tecnológico y financiero.</t>
  </si>
  <si>
    <t>Solicitud de apoyos.- Conjunto de acciones e instrumentos y mecanismos que ejecutan, tanto los operadores del Programa como los posibles beneficiarios con el objetivo de solicitar los apoyos del Programa y registrar y/o sistematizar la información de dichas solicitudes.</t>
  </si>
  <si>
    <t xml:space="preserve">4.- Recepción y análisis de solicitudes  de apoyo tecnológico.- Proceso que integra las actividades para revisar, recepcionar y registrar las solicitudes de apoyo tecnológico.   </t>
  </si>
  <si>
    <t>Selección de beneficiarios (puede ser selección de proyectos).- Proceso realizado por los operadores de los programas para seleccionar a los beneficiarios y obtener finalmente un padrón actualizado y validado.</t>
  </si>
  <si>
    <t xml:space="preserve">5.- Gestión y autorización de apoyos tecnológicos.- Proceso que integra las actividades de revisión en mesa de control y autorización de solicitudes conforme disponibilidad de presupuesto y cumplimiento de normatividad.  </t>
  </si>
  <si>
    <t>Producción o compra de apoyos.- Herramientas, acciones y mecanismos a través de los cuáles se obtienen los bienes y servicios que serán entregados a los beneficiarios del programa (por ejemplo: Cemento para pisos de tierra, o materias primas para desayunos escolares).</t>
  </si>
  <si>
    <t>Distribución de apoyos.- Proceso a través del cuál se envían los apoyos desde el punto de origen (en donde se obtuvo el bien o servicio) hasta el punto de destino final (en donde se encuentra el beneficiario del programa).</t>
  </si>
  <si>
    <t xml:space="preserve">6.- Rembolso de apoyos tecnológicos.- Conjunto de actividades previas a reembolsar los gastos de apoyo  tecnológico mediante transferencia electrónica a cuenta del beneficiario. Incluye recepción, revisión y autorización de pago). </t>
  </si>
  <si>
    <t>Contraloría social</t>
  </si>
  <si>
    <t>Procesos etiquetados por el programador que no coinciden con el modelo de procesos CONEVAL</t>
  </si>
  <si>
    <t xml:space="preserve">7.- Registro de proveedores especializados y Habilitación de Técnicos.- Proceso para registrar a proveedores de servicios especializados y habilitar técnicos y consultores en el padrón de FIRA </t>
  </si>
  <si>
    <t>FUENTE: Elaborado por Consultores de la FAO para la Evaluación de Procesos del Programa de apoyos de fomento de FIRA.</t>
  </si>
  <si>
    <t>Fuente: Elaborado por Consultores FAO para la Evaluación de procesos de FIRA con base en las ROP 2013</t>
  </si>
  <si>
    <t>Noroeste</t>
  </si>
  <si>
    <t>Oficinas Centrales / Otros</t>
  </si>
  <si>
    <t>EFICACIA</t>
  </si>
  <si>
    <t>% de Cumplimiento</t>
  </si>
  <si>
    <t>No cumple</t>
  </si>
  <si>
    <t>Mínima (1)</t>
  </si>
  <si>
    <t xml:space="preserve">Suficiente (2) </t>
  </si>
  <si>
    <t xml:space="preserve">Deseable (3) </t>
  </si>
  <si>
    <t>SUFICIENCIA</t>
  </si>
  <si>
    <t>Planeación Estratégica</t>
  </si>
  <si>
    <t>Peogramación y Presupuestación</t>
  </si>
  <si>
    <t>Gestión y autorización de los apoyos</t>
  </si>
  <si>
    <t>Reembolso de inversiones y gastos</t>
  </si>
  <si>
    <t xml:space="preserve">Registro y Habilitacion </t>
  </si>
  <si>
    <t xml:space="preserve">VALORACIÓN GENERAL </t>
  </si>
  <si>
    <t>PROCESO Y/O SUBPROCESO</t>
  </si>
  <si>
    <t>Valoración de procesos y subprocesos</t>
  </si>
  <si>
    <t>CUADRO 16. PROGRAMA QUE CANALIZA APOYOS DE FOMENTO A LOS SECTORES AGROPECUARIO,                                       FORESTAL, PESQUERO Y RURAL</t>
  </si>
  <si>
    <t>SUBPROCESOS DE HABILITACION Y REGISTRO DE CONSULTORES, ASESORES Y DESPACHOS</t>
  </si>
  <si>
    <t>(Ahorros Mill de PESOS)</t>
  </si>
  <si>
    <t>Jerarquía de Objetivos</t>
  </si>
  <si>
    <t>Porcentaje de productores capacitados en aspectos organizativos, tecnológicos, financieros y temas relacionados.</t>
  </si>
  <si>
    <t>Porcentaje de número de técnicos habilitados</t>
  </si>
  <si>
    <t>Figura 3. FLUJOGRAMA GENERAL DE PROCESOS DEL PROGRAMA</t>
  </si>
  <si>
    <t xml:space="preserve"> (Montos promedio en Pesos)</t>
  </si>
  <si>
    <t>FIGURA 4. FIRA: DISTRIBUCION REGIONAL DE APOYOS FINANCIEROS Y TECNOLOGICOS 2010-2013</t>
  </si>
  <si>
    <t>Sur</t>
  </si>
  <si>
    <t>TOTAL 2010-2013</t>
  </si>
  <si>
    <t xml:space="preserve"> (Montos en Pesos)</t>
  </si>
  <si>
    <t>Ofic Centr/otros</t>
  </si>
  <si>
    <t>Ahorros por Apoyo en Tasa de Interés (Millones de pesos)</t>
  </si>
  <si>
    <t>SUMA</t>
  </si>
  <si>
    <t xml:space="preserve">SUMA </t>
  </si>
  <si>
    <t>No. de  beneficiarios por apoyo en Ti</t>
  </si>
  <si>
    <t xml:space="preserve">1. Organiz y proyecs </t>
  </si>
  <si>
    <t>2.  fortalec empr</t>
  </si>
  <si>
    <t>4. Proy medio amb</t>
  </si>
  <si>
    <t>5. Cobertura de Serv</t>
  </si>
  <si>
    <t>FIRA: APOYOS TECNOLÓGICOS OTORGADOS  POR REGIONAL</t>
  </si>
  <si>
    <t xml:space="preserve">Subtotal Apoy Tecnol </t>
  </si>
  <si>
    <t>FIRA: APOYOS FINANCIEROS OTORGADOS  POR REGIONAL</t>
  </si>
  <si>
    <t xml:space="preserve">Ofic Centr </t>
  </si>
  <si>
    <t>FIRA: APOYOS TECNOLÓGICOS Y FINANCIEROS OTORGADOS  POR REGIONAL</t>
  </si>
  <si>
    <t xml:space="preserve">* Se refiere a la cartera propia y la impulsada vía garantía sin fondeo </t>
  </si>
  <si>
    <r>
      <t xml:space="preserve">**Se refiere a los municipios identificados en la </t>
    </r>
    <r>
      <rPr>
        <i/>
        <sz val="12"/>
        <color theme="1"/>
        <rFont val="Calibri"/>
        <family val="2"/>
        <scheme val="minor"/>
      </rPr>
      <t>Cruzada Nacional contra el Hambre</t>
    </r>
  </si>
  <si>
    <t xml:space="preserve"> IFNB y Parafinancieras</t>
  </si>
  <si>
    <t xml:space="preserve">CUADRO 3. FIRA: ESTRUCTURA CONCEPTUAL PROPUESTA PARA LAS ROP DEL                                                                PROGRAMA QUE CANALIZA APOYOS DE FOMENTO  </t>
  </si>
  <si>
    <t>CUADRO  2. IDENTIFICACIÓN Y EQUIVALENCIAS DE PROCESOS DEL PROGRAMA</t>
  </si>
  <si>
    <t>CUADRO 1: PROGRAMA ESTRATÉGICO INSTITUCIONAL DE FIRA 2013-2018</t>
  </si>
  <si>
    <t xml:space="preserve">CUADRO 4. FIRA: ESTRUCTURA DE LAS ROP (VIGENTES) DEL PROGRAMA QUE CANALIZA APOYOS DE FOMENTO </t>
  </si>
  <si>
    <t>CUADRO 5. IDENTIFICACIÓN PRELIMINAR DE PROCESOS Y PARTICIPANTES</t>
  </si>
  <si>
    <r>
      <t xml:space="preserve">Proceso sistemático e institucionalizado de información sobre las principales características del programa, sus beneficios y requisitos de inscripción, dirigido hacia un público determinado. </t>
    </r>
    <r>
      <rPr>
        <b/>
        <sz val="12"/>
        <rFont val="Arial"/>
        <family val="2"/>
      </rPr>
      <t xml:space="preserve">La difusión es general para todas las prioridades, políticas y programas de FIRA. No específicas para los apoyos tecnológicos y financieros. </t>
    </r>
  </si>
  <si>
    <t xml:space="preserve">CUADRO 6. FIRA: DISTRIBUCIÓN REGIONAL DE APOYOS FINANCIEROS Y TECNOLÓGICOS 2010-2013 </t>
  </si>
  <si>
    <t>Fuente: Elaborado por Consultores FAO con información de FIRA. Marzo 2014</t>
  </si>
  <si>
    <t xml:space="preserve">CUADRO 7. ENTREVISTAS REALIZADAS A LAS DIRECCIONES REGIONALES Y </t>
  </si>
  <si>
    <t>CUADRO 8. IDENTIFICACIÓN Y EQUIVALENCIAS DE PROCESOS DEL PROGRAMA</t>
  </si>
  <si>
    <t>CUADRO 9. APOYOS TECNOLÓGICOS Y FINANCIEROS OTORGADOS POR FIRA 2010-2013 (Cifras en pesos)</t>
  </si>
  <si>
    <t>CUADRO 10. RECURSOS DE FOMENTO EJERCIDOS POR FIRA POR TIPO Y MODALIDAD DE APOYO   (Cifras en pesos)</t>
  </si>
  <si>
    <t>CUADRO 11. APOYOS TECNOLÓGICOS OTORGADOS POR FIRA POR TIPO Y MODALIDAD             DE APOYO  (Cifras en pesos)</t>
  </si>
  <si>
    <t>CUADRO 12. NÚMERO DE BENEFICIARIOS DE LOS APOYOS TECNOLÓGICOS Y FINANCIEROS OTORGADOS POR FIRA POR TIPO Y MODALIDAD DE APOYO</t>
  </si>
  <si>
    <t>CUADRO 13. APOYOS TECNOLÓGICOS Y FINANCIEROS OTORGADOS POR FIRA POR TIPO DE PRODUCTOR             (Cifras en pesos)</t>
  </si>
  <si>
    <t>CUADRO 14. APOYOS TECNOLÓGICOS Y FINANCIEROS OTORGADOS POR FIRA POR REGIÓN</t>
  </si>
  <si>
    <t>CUADRO 15. FIRA: NÚMERO DE BENEFICIARIOS DE LOS APOYOS TECNOLÓGICOS Y FINANCIEROS OTORGADOS POR GRUPOS DE ESTADOS CON MÁS Y MENOS APOYOS (Cifras en pesos según promedio 2010-2013)</t>
  </si>
  <si>
    <t>PESO RELATIVO DEL PROCESO O SUBPROCESO EN EL PROCESO GENERAL</t>
  </si>
  <si>
    <t>FUENTE: Elaborado por Consultores FAO con datos proporcionados por FIRA de la Base de Datos del Sistema de</t>
  </si>
  <si>
    <t xml:space="preserve"> Administración de Subsidios (SAS). México, Mayo 2014</t>
  </si>
  <si>
    <t>FUENTE: Elaborada por Consultores FAO con base en entrevistas realizadas a los operadores del Programa. Enero 2014.</t>
  </si>
  <si>
    <t>FIGURA 4. FIRA: DISTRIBUCION REGIONAL DE APOYOS FINANCIEROS Y TECNOLOGICOS 2010-2013               (Montos promedio en Pesos)</t>
  </si>
  <si>
    <t>Tecnológicos</t>
  </si>
  <si>
    <t>Beneficiarios por Descuentos en Tasas de Interés  (Número de Beneficiarios)</t>
  </si>
  <si>
    <t>Financieros</t>
  </si>
  <si>
    <t>Total Tecnol y Financ</t>
  </si>
  <si>
    <t>FIgura 5. FIRA: APOYOS TECNOLÓGICOS Y FINANCIEROS EJERCIDOS 2010-2013                (Millones de pesos)</t>
  </si>
  <si>
    <t>FIGURA 7. FIRA: DISTRIBUCIÓN DE RECURSOS Y BENEFICIOS DE APOYOS DE FOMENTO 2010-2013 (%)</t>
  </si>
  <si>
    <r>
      <t xml:space="preserve">Figura 6. FIRA: </t>
    </r>
    <r>
      <rPr>
        <b/>
        <sz val="10.8"/>
        <color rgb="FF000000"/>
        <rFont val="Calibri"/>
        <family val="2"/>
        <scheme val="minor"/>
      </rPr>
      <t xml:space="preserve">APOYOS TECNOLÓGICOS Y FINANCIEROS EJERCIDOS 2010-2013 </t>
    </r>
    <r>
      <rPr>
        <b/>
        <sz val="12"/>
        <color rgb="FF000000"/>
        <rFont val="Calibri"/>
        <family val="2"/>
        <scheme val="minor"/>
      </rPr>
      <t>(No de Beneficiarios)</t>
    </r>
  </si>
  <si>
    <t>FIGURA 9. FIRA: APOYOS TECNOLÓGICOS Y FINANCIEROS OTORGADOS POR FIRA                   (Cifras en pesos)</t>
  </si>
  <si>
    <t>3. Redes de valor</t>
  </si>
  <si>
    <t xml:space="preserve">FIGURA 14. FIRA: DISTRIBUCIÓN REGIONAL DE APOYOS TRCNOLÓGICOS Y FINANCIEROS PROMEDIO ANUAL 2010-2013 (Cifras en Pesos) 
</t>
  </si>
  <si>
    <t xml:space="preserve">FIGURA 13. FIRA: DISTRIBUCIÓN REGIONAL DE APOYOS FINANCIEROS PROMEDIO ANUAL 2010-2013 (Cifras en Pesos)
</t>
  </si>
  <si>
    <t xml:space="preserve">FIGURA 12 FIRA: DISTRIBUCIÓN REGIONAL DE APOYOS TECNOLÓGICOS PROMEDIO ANUAL 2010-2013 (Cifras en Pesos)
</t>
  </si>
  <si>
    <t>CUADRO 17. FIRA: RESULTADOS DEL PROGRAMA QUE CANALIZA APOYOS DE FOMENTO EN                                 2012 Y 2013 SEGÚN LA MIR</t>
  </si>
  <si>
    <t>Resumen Narrativo</t>
  </si>
  <si>
    <t>Indicador</t>
  </si>
  <si>
    <t>Indicadores (Fórmulas)</t>
  </si>
  <si>
    <t>Programado o Ejecutado</t>
  </si>
  <si>
    <t>Meta Alcanzada 2012</t>
  </si>
  <si>
    <t>Meta Alcanzada 2013  2/</t>
  </si>
  <si>
    <r>
      <t xml:space="preserve">Valores del Indicador </t>
    </r>
    <r>
      <rPr>
        <b/>
        <vertAlign val="superscript"/>
        <sz val="10"/>
        <rFont val="Tahoma"/>
        <family val="2"/>
      </rPr>
      <t>1/</t>
    </r>
  </si>
  <si>
    <t>Relativa</t>
  </si>
  <si>
    <t xml:space="preserve">1. Fin </t>
  </si>
  <si>
    <t>Contribuir al fomento de los sectores agropecuario, forestal, pesquero y rural a través del sistema financiero con otorgamiento de financiamiento y servicios integrales de apoyo.</t>
  </si>
  <si>
    <t>Crecimiento relativo del ingreso de productores agropecuarios, forestales, pesqueros y rurales de bajos ingresos</t>
  </si>
  <si>
    <t>Es la sumatoria de I desde k=1 hasta n, entre n donde I es el cambio en el ingreso</t>
  </si>
  <si>
    <t xml:space="preserve">Programado 3/ </t>
  </si>
  <si>
    <t>N.D.</t>
  </si>
  <si>
    <t>N.D</t>
  </si>
  <si>
    <t>(Impacto)</t>
  </si>
  <si>
    <t>Ejecutado 3/</t>
  </si>
  <si>
    <t>2. Propósito
 (Resultados)</t>
  </si>
  <si>
    <t>Los productores, empresas y participantes de los sectores agropecuario, forestal, pesquero y rural se organizan, estructuran sus proyectos, fortalecen sus empresas, se articulan a los mercados y utilizan energías alternativas, para acceder al financiamiento formal, con apoyo de la red de intermediarios financieros que operan con los fideicomisos FIRA.</t>
  </si>
  <si>
    <t>Porcentaje de nuevos sujetos de crédito personas morales.</t>
  </si>
  <si>
    <t>(Número de nuevos sujetos de crédito personas morales en el periodo en el año n / Número de nuevos sujetos de crédito personas morales programadas en el año n)*100</t>
  </si>
  <si>
    <t xml:space="preserve">Programado </t>
  </si>
  <si>
    <t>Ejecutado</t>
  </si>
  <si>
    <t>Crecimiento anual de intermediarios financieros con registro con FIRA</t>
  </si>
  <si>
    <t>((Número de Intermediarios Financieros con registro con FIRA en el periodo en el año n) / (Número de Intermediarios Financieros con registro con FIRA en el año base)) -1 X 100</t>
  </si>
  <si>
    <t>3. Componente
(Productos y Servicios)</t>
  </si>
  <si>
    <t>Apoyos para organización de productores y estructuración de proyectos para el financiamiento entregados.</t>
  </si>
  <si>
    <t>Porcentaje de organizaciones</t>
  </si>
  <si>
    <t>(Número de organizaciones formalizadas en el periodo en el año n / Número de organizaciones formalizadas programadas en el año n)*100</t>
  </si>
  <si>
    <t>Programado</t>
  </si>
  <si>
    <t>Apoyos de fortalecimiento empresarial entregados.</t>
  </si>
  <si>
    <t>Porcentaje de organizaciones con programas de fortalecimiento.</t>
  </si>
  <si>
    <t>(Número de organizaciones con programas de fortalecimiento en el periodo en el año n / Número de organizaciones con programas de fortalecimientos programadas en el año n)*100</t>
  </si>
  <si>
    <t>Apoyos para articulación empresarial y redes de valor entregados.</t>
  </si>
  <si>
    <t>Porcentaje de proyectos de integración al mercado.</t>
  </si>
  <si>
    <t>(Número de proyectos de integración al mercado en el periodo en el año n / Número de proyectos de integración programados en el año n)*100</t>
  </si>
  <si>
    <t>Apoyos a proyectos con beneficios al medio ambiente y mitigación del cambio climático entregados.</t>
  </si>
  <si>
    <t>Porcentaje de proyectos con beneficios al medio ambiente.</t>
  </si>
  <si>
    <t>(Número de proyectos con beneficios al medio ambiente y mitigación del cambio climático en el periodo en el año n / Número de proyectos con beneficios al medio ambiente y mitigación del cambio climático programados en el año n)*100</t>
  </si>
  <si>
    <t>Apoyos para ampliar la cobertura de servicios financieros entregados.</t>
  </si>
  <si>
    <t>Porcentaje de empresas parafinancieras en operación con FIRA.</t>
  </si>
  <si>
    <t>(Número de empresas parafinancieras en operación con FIRA en el periodo en el año n / Número de empresas parafinancieras programadas en el año n)*100</t>
  </si>
  <si>
    <t>4. Actividad                 (Acciones y Procesos)</t>
  </si>
  <si>
    <t>Fortalecimiento de estructuras de intermediarios financieros.</t>
  </si>
  <si>
    <t>Porcentaje de Intermediarios Financieros No Bancarios (IFNB) con planes de fortalecimiento</t>
  </si>
  <si>
    <t>(Número de IFNB con planes de fortalecimiento en el periodo en el año n / Número de IFNB con planes de fortalecimiento programados en el año n)*100</t>
  </si>
  <si>
    <t>Porcentaje de nuevos ejecutivos incorporados a las estructuras de los intermediarios financieros para la operación con FIRA.</t>
  </si>
  <si>
    <t>(Número de ejecutivos o funcionarios contratados o subcontratados con apoyo de FIRA en el periodo n / Número de ejecutivos o funcionarios programados con apoyo FIRA en el año n)*100</t>
  </si>
  <si>
    <t>Generación de diagnósticos de redes de valor.</t>
  </si>
  <si>
    <t>Porcentaje de generación o actualización de diagnósticos de redes de valor</t>
  </si>
  <si>
    <t>(Número de diagnósticos de redes de valor en el periodo en el año n / Número de diagnósticos de redes de valor programados en el año n)*100</t>
  </si>
  <si>
    <t>Capacitación de productores, técnicos y prestadores de servicios especializados.</t>
  </si>
  <si>
    <t>(Número de productores capacitados en aspectos organizativos, tecnológicos, financieros y temas relacionados en el periodo en el año n / Número de productores programados para capacitar en el año n)*100</t>
  </si>
  <si>
    <t>(Número de habilitación de técnicos a prestadores de servicios especializados en el periodo en el año n / Número de habilitación de técnicos a prestadores de servicios especializados programados en el año n)*100</t>
  </si>
  <si>
    <t>Fortalecimiento de empresas parafinancieras.</t>
  </si>
  <si>
    <t>Porcentaje de empresas parafinancieras con programas de fortalecimiento.</t>
  </si>
  <si>
    <t>(Número de empresas parafinancieras con programas de fortalecimiento en el periodo en el año n / Número de empresas parafinancieras con programas de fortalecimiento programadas en el año n)*100.</t>
  </si>
  <si>
    <t>Vinculación de intermediarios financieros con prestadores de servicios especializados.</t>
  </si>
  <si>
    <t>Porcentaje de intermediarios financieros vinculados con prestadores de servicios especializados para la generación de proyectos.</t>
  </si>
  <si>
    <t>(Número de intermediarios financieros vinculados con prestadores de servicios especializados para la generación de proyectos en el periodo n / Número de intermediarios financieros vinculados con prestadores de servicios especializados para la generación de proyectos programados en el año n)*100</t>
  </si>
  <si>
    <t>Centros de atención de intermediarios financieros no bancarios.</t>
  </si>
  <si>
    <t>Porcentaje de nuevos centros de atención de Intermediarios Financieros No Bancarios (IFNB).</t>
  </si>
  <si>
    <t>(Número de centros de atención de IFNB apoyadas por FIRA en el periodo en el año n / Número de centros de atención de IFNB programados en el año n)*100</t>
  </si>
  <si>
    <t>1/Los valores relacionados con indicadores que involucran montos están expresados en millones de pesos.</t>
  </si>
  <si>
    <t>2/ Cifras preliminares</t>
  </si>
  <si>
    <t>3/ Para el 2013 no se incluye el indicador del FIN en virtud de que la frecuencia de medición es bianual</t>
  </si>
  <si>
    <t>FUENTE: Elaborado por Consultores FAO con base en información de FIRA.</t>
  </si>
  <si>
    <t>Apoy Tecnol</t>
  </si>
  <si>
    <t>Apoy Financ</t>
  </si>
  <si>
    <t>Apoyos tecnológicos (mdp)</t>
  </si>
  <si>
    <t>Apoyos financieros (mdp)</t>
  </si>
  <si>
    <t>Figura 10.</t>
  </si>
  <si>
    <t>Figura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</si>
</sst>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0_);_(* \(#,##0.00\);_(* &quot;-&quot;??_);_(@_)"/>
    <numFmt numFmtId="166" formatCode="0.0%"/>
  </numFmts>
  <fonts count="70" x14ac:knownFonts="1">
    <font>
      <sz val="12"/>
      <color theme="1"/>
      <name val="Calibri"/>
      <family val="2"/>
      <scheme val="minor"/>
    </font>
    <font>
      <sz val="11"/>
      <color theme="1"/>
      <name val="Calibri"/>
      <family val="2"/>
      <scheme val="minor"/>
    </font>
    <font>
      <sz val="12"/>
      <color theme="1"/>
      <name val="Calibri"/>
      <family val="2"/>
      <scheme val="minor"/>
    </font>
    <font>
      <sz val="12"/>
      <color rgb="FF006100"/>
      <name val="Calibri"/>
      <family val="2"/>
      <scheme val="minor"/>
    </font>
    <font>
      <b/>
      <sz val="12"/>
      <color theme="1"/>
      <name val="Calibri"/>
      <family val="2"/>
      <scheme val="minor"/>
    </font>
    <font>
      <b/>
      <sz val="14"/>
      <color rgb="FF000000"/>
      <name val="Arial"/>
      <family val="2"/>
    </font>
    <font>
      <b/>
      <sz val="11"/>
      <color theme="0"/>
      <name val="Arial"/>
      <family val="2"/>
    </font>
    <font>
      <b/>
      <sz val="11"/>
      <color rgb="FF000000"/>
      <name val="Arial"/>
      <family val="2"/>
    </font>
    <font>
      <sz val="11"/>
      <color theme="1"/>
      <name val="Arial"/>
      <family val="2"/>
    </font>
    <font>
      <sz val="11"/>
      <color theme="0"/>
      <name val="Arial"/>
      <family val="2"/>
    </font>
    <font>
      <sz val="11"/>
      <color rgb="FF000000"/>
      <name val="Arial"/>
      <family val="2"/>
    </font>
    <font>
      <b/>
      <sz val="11"/>
      <color theme="1"/>
      <name val="Arial"/>
      <family val="2"/>
    </font>
    <font>
      <b/>
      <sz val="14"/>
      <color theme="0"/>
      <name val="Arial"/>
      <family val="2"/>
    </font>
    <font>
      <b/>
      <sz val="11"/>
      <name val="Arial"/>
      <family val="2"/>
    </font>
    <font>
      <sz val="11"/>
      <name val="Arial"/>
      <family val="2"/>
    </font>
    <font>
      <sz val="11"/>
      <name val="Calibri"/>
      <family val="2"/>
      <scheme val="minor"/>
    </font>
    <font>
      <sz val="11"/>
      <color theme="1"/>
      <name val="Calibri"/>
      <family val="2"/>
      <scheme val="minor"/>
    </font>
    <font>
      <b/>
      <sz val="14"/>
      <color theme="1"/>
      <name val="Arial"/>
      <family val="2"/>
    </font>
    <font>
      <b/>
      <sz val="18"/>
      <name val="Arial"/>
      <family val="2"/>
    </font>
    <font>
      <b/>
      <sz val="10"/>
      <color theme="0"/>
      <name val="Arial"/>
      <family val="2"/>
    </font>
    <font>
      <sz val="12"/>
      <name val="Arial"/>
      <family val="2"/>
    </font>
    <font>
      <b/>
      <sz val="12"/>
      <name val="Arial"/>
      <family val="2"/>
    </font>
    <font>
      <b/>
      <sz val="12"/>
      <color theme="0"/>
      <name val="Arial"/>
      <family val="2"/>
    </font>
    <font>
      <b/>
      <sz val="11"/>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2"/>
      <color theme="1"/>
      <name val="Arial"/>
      <family val="2"/>
    </font>
    <font>
      <b/>
      <sz val="12"/>
      <color theme="4" tint="-0.249977111117893"/>
      <name val="Arial"/>
      <family val="2"/>
    </font>
    <font>
      <b/>
      <sz val="16"/>
      <color theme="1"/>
      <name val="Calibri"/>
      <family val="2"/>
      <scheme val="minor"/>
    </font>
    <font>
      <b/>
      <sz val="14"/>
      <color theme="0"/>
      <name val="Calibri"/>
      <family val="2"/>
    </font>
    <font>
      <sz val="12"/>
      <color rgb="FF000000"/>
      <name val="Calibri"/>
      <family val="2"/>
    </font>
    <font>
      <b/>
      <sz val="12"/>
      <color rgb="FF000000"/>
      <name val="Calibri"/>
      <family val="2"/>
    </font>
    <font>
      <b/>
      <sz val="16"/>
      <color theme="0"/>
      <name val="Calibri"/>
      <family val="2"/>
    </font>
    <font>
      <sz val="10"/>
      <color rgb="FF0D0D0D"/>
      <name val="Arial"/>
      <family val="2"/>
    </font>
    <font>
      <b/>
      <sz val="11"/>
      <color rgb="FF2E74B5"/>
      <name val="Arial"/>
      <family val="2"/>
    </font>
    <font>
      <b/>
      <sz val="11"/>
      <color theme="4"/>
      <name val="Arial"/>
      <family val="2"/>
    </font>
    <font>
      <b/>
      <sz val="14"/>
      <color theme="1"/>
      <name val="Calibri"/>
      <family val="2"/>
      <scheme val="minor"/>
    </font>
    <font>
      <sz val="12"/>
      <color theme="0"/>
      <name val="Arial"/>
      <family val="2"/>
    </font>
    <font>
      <sz val="11"/>
      <color rgb="FF006100"/>
      <name val="Arial"/>
      <family val="2"/>
    </font>
    <font>
      <b/>
      <sz val="16"/>
      <color theme="0"/>
      <name val="Calibri"/>
      <family val="2"/>
      <scheme val="minor"/>
    </font>
    <font>
      <b/>
      <sz val="12"/>
      <color theme="0"/>
      <name val="Calibri"/>
      <family val="2"/>
      <scheme val="minor"/>
    </font>
    <font>
      <sz val="11"/>
      <color theme="1"/>
      <name val="Times New Roman"/>
      <family val="1"/>
    </font>
    <font>
      <sz val="10"/>
      <color theme="1"/>
      <name val="Calibri"/>
      <family val="2"/>
    </font>
    <font>
      <b/>
      <sz val="11"/>
      <color rgb="FF2E74B5"/>
      <name val="Calibri"/>
      <family val="2"/>
      <scheme val="minor"/>
    </font>
    <font>
      <b/>
      <sz val="16"/>
      <color theme="1"/>
      <name val="Cambria"/>
      <family val="2"/>
      <scheme val="major"/>
    </font>
    <font>
      <b/>
      <sz val="16"/>
      <color theme="1"/>
      <name val="Arial"/>
      <family val="2"/>
    </font>
    <font>
      <b/>
      <sz val="14"/>
      <color rgb="FF2E74B5"/>
      <name val="Calibri"/>
      <family val="2"/>
      <scheme val="minor"/>
    </font>
    <font>
      <sz val="14"/>
      <color theme="3" tint="0.39997558519241921"/>
      <name val="Calibri"/>
      <family val="2"/>
      <scheme val="minor"/>
    </font>
    <font>
      <b/>
      <sz val="11"/>
      <color rgb="FF000000"/>
      <name val="Calibri"/>
      <family val="2"/>
      <scheme val="minor"/>
    </font>
    <font>
      <i/>
      <sz val="12"/>
      <color theme="1"/>
      <name val="Calibri"/>
      <family val="2"/>
      <scheme val="minor"/>
    </font>
    <font>
      <b/>
      <sz val="16"/>
      <name val="Arial"/>
      <family val="2"/>
    </font>
    <font>
      <b/>
      <sz val="14"/>
      <color theme="0"/>
      <name val="Arial"/>
      <family val="2"/>
    </font>
    <font>
      <b/>
      <sz val="16"/>
      <color theme="1"/>
      <name val="Calibri"/>
      <family val="2"/>
      <scheme val="minor"/>
    </font>
    <font>
      <b/>
      <sz val="14"/>
      <color rgb="FF000000"/>
      <name val="Arial"/>
      <family val="2"/>
    </font>
    <font>
      <b/>
      <sz val="18"/>
      <name val="Arial"/>
      <family val="2"/>
    </font>
    <font>
      <sz val="12"/>
      <name val="Arial"/>
      <family val="2"/>
    </font>
    <font>
      <b/>
      <sz val="12"/>
      <color theme="4" tint="-0.249977111117893"/>
      <name val="Arial"/>
      <family val="2"/>
    </font>
    <font>
      <sz val="10"/>
      <color theme="1"/>
      <name val="Calibri"/>
      <family val="2"/>
    </font>
    <font>
      <b/>
      <sz val="11"/>
      <color rgb="FF2E74B5"/>
      <name val="Arial"/>
      <family val="2"/>
    </font>
    <font>
      <b/>
      <sz val="14"/>
      <color theme="1"/>
      <name val="Arial"/>
      <family val="2"/>
    </font>
    <font>
      <sz val="11"/>
      <color theme="1"/>
      <name val="Arial"/>
      <family val="2"/>
    </font>
    <font>
      <b/>
      <sz val="12"/>
      <color rgb="FF000000"/>
      <name val="Calibri"/>
      <family val="2"/>
      <scheme val="minor"/>
    </font>
    <font>
      <b/>
      <sz val="10.8"/>
      <color rgb="FF000000"/>
      <name val="Calibri"/>
      <family val="2"/>
      <scheme val="minor"/>
    </font>
    <font>
      <b/>
      <sz val="11"/>
      <name val="Calibri"/>
      <family val="2"/>
      <scheme val="minor"/>
    </font>
    <font>
      <sz val="10"/>
      <name val="Arial"/>
      <family val="2"/>
    </font>
    <font>
      <b/>
      <sz val="10"/>
      <name val="Tahoma"/>
      <family val="2"/>
    </font>
    <font>
      <b/>
      <vertAlign val="superscript"/>
      <sz val="10"/>
      <name val="Tahoma"/>
      <family val="2"/>
    </font>
    <font>
      <sz val="10"/>
      <name val="Tahoma"/>
      <family val="2"/>
    </font>
    <font>
      <sz val="12"/>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EEECE1"/>
        <bgColor rgb="FF000000"/>
      </patternFill>
    </fill>
    <fill>
      <patternFill patternType="solid">
        <fgColor theme="4"/>
        <bgColor rgb="FF000000"/>
      </patternFill>
    </fill>
    <fill>
      <patternFill patternType="solid">
        <fgColor rgb="FFDCE6F1"/>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3" tint="0.79998168889431442"/>
        <bgColor indexed="64"/>
      </patternFill>
    </fill>
    <fill>
      <patternFill patternType="solid">
        <fgColor theme="8" tint="0.79998168889431442"/>
        <bgColor rgb="FF000000"/>
      </patternFill>
    </fill>
    <fill>
      <patternFill patternType="solid">
        <fgColor theme="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rgb="FFEBF1DE"/>
        <bgColor rgb="FF000000"/>
      </patternFill>
    </fill>
    <fill>
      <patternFill patternType="solid">
        <fgColor theme="6" tint="0.39997558519241921"/>
        <bgColor rgb="FF000000"/>
      </patternFill>
    </fill>
    <fill>
      <patternFill patternType="solid">
        <fgColor theme="9" tint="0.79998168889431442"/>
        <bgColor indexed="64"/>
      </patternFill>
    </fill>
    <fill>
      <patternFill patternType="solid">
        <fgColor theme="2" tint="-0.249977111117893"/>
        <bgColor indexed="64"/>
      </patternFill>
    </fill>
    <fill>
      <patternFill patternType="solid">
        <fgColor theme="7" tint="0.79998168889431442"/>
        <bgColor theme="4" tint="0.79998168889431442"/>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2"/>
        <bgColor indexed="64"/>
      </patternFill>
    </fill>
    <fill>
      <patternFill patternType="solid">
        <fgColor rgb="FFA5A5A5"/>
      </patternFill>
    </fill>
    <fill>
      <patternFill patternType="solid">
        <fgColor theme="9" tint="0.59999389629810485"/>
        <bgColor indexed="64"/>
      </patternFill>
    </fill>
    <fill>
      <patternFill patternType="solid">
        <fgColor theme="2" tint="-0.499984740745262"/>
        <bgColor indexed="64"/>
      </patternFill>
    </fill>
    <fill>
      <patternFill patternType="solid">
        <fgColor rgb="FFFFFFFF"/>
        <bgColor indexed="64"/>
      </patternFill>
    </fill>
    <fill>
      <patternFill patternType="solid">
        <fgColor indexed="9"/>
        <bgColor indexed="64"/>
      </patternFill>
    </fill>
    <fill>
      <patternFill patternType="solid">
        <fgColor theme="4" tint="0.399975585192419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style="thin">
        <color indexed="8"/>
      </bottom>
      <diagonal/>
    </border>
    <border>
      <left style="thin">
        <color auto="1"/>
      </left>
      <right style="thin">
        <color auto="1"/>
      </right>
      <top style="thin">
        <color indexed="8"/>
      </top>
      <bottom/>
      <diagonal/>
    </border>
  </borders>
  <cellStyleXfs count="62">
    <xf numFmtId="0" fontId="0" fillId="0" borderId="0"/>
    <xf numFmtId="43" fontId="2" fillId="0" borderId="0" applyFont="0" applyFill="0" applyBorder="0" applyAlignment="0" applyProtection="0"/>
    <xf numFmtId="0" fontId="3" fillId="2"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41" fillId="30" borderId="23"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9" fontId="2" fillId="0" borderId="0" applyFont="0" applyFill="0" applyBorder="0" applyAlignment="0" applyProtection="0"/>
    <xf numFmtId="0" fontId="65" fillId="0" borderId="0"/>
  </cellStyleXfs>
  <cellXfs count="535">
    <xf numFmtId="0" fontId="0" fillId="0" borderId="0" xfId="0"/>
    <xf numFmtId="0" fontId="7" fillId="5" borderId="1" xfId="0" applyFont="1" applyFill="1" applyBorder="1" applyAlignment="1">
      <alignment horizontal="center" vertical="top" wrapText="1"/>
    </xf>
    <xf numFmtId="0" fontId="8" fillId="6" borderId="1" xfId="0" applyFont="1" applyFill="1" applyBorder="1" applyAlignment="1">
      <alignment horizontal="left" vertical="center" wrapText="1"/>
    </xf>
    <xf numFmtId="0" fontId="7" fillId="7" borderId="1" xfId="0" applyFont="1" applyFill="1" applyBorder="1" applyAlignment="1">
      <alignment horizontal="center" vertical="top" wrapText="1"/>
    </xf>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7" fillId="7" borderId="1" xfId="0" applyFont="1" applyFill="1" applyBorder="1" applyAlignment="1">
      <alignment vertical="center" wrapText="1"/>
    </xf>
    <xf numFmtId="0" fontId="10" fillId="6" borderId="1" xfId="0" applyFont="1" applyFill="1" applyBorder="1" applyAlignment="1">
      <alignment vertical="center" wrapText="1"/>
    </xf>
    <xf numFmtId="0" fontId="8" fillId="6" borderId="1" xfId="0" applyFont="1" applyFill="1" applyBorder="1" applyAlignment="1">
      <alignment horizontal="center" wrapText="1"/>
    </xf>
    <xf numFmtId="0" fontId="8" fillId="11" borderId="1" xfId="0" applyFont="1" applyFill="1" applyBorder="1" applyAlignment="1">
      <alignment wrapText="1"/>
    </xf>
    <xf numFmtId="0" fontId="8" fillId="6" borderId="1" xfId="0" applyFont="1" applyFill="1" applyBorder="1" applyAlignment="1">
      <alignment wrapText="1"/>
    </xf>
    <xf numFmtId="0" fontId="11"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3" fillId="12" borderId="1" xfId="0" applyFont="1" applyFill="1" applyBorder="1" applyAlignment="1">
      <alignment vertical="center" wrapText="1"/>
    </xf>
    <xf numFmtId="0" fontId="13" fillId="12" borderId="1" xfId="0" applyFont="1" applyFill="1" applyBorder="1" applyAlignment="1">
      <alignment horizontal="center" vertical="center" wrapText="1"/>
    </xf>
    <xf numFmtId="0" fontId="10" fillId="10" borderId="1" xfId="0" applyFont="1" applyFill="1" applyBorder="1" applyAlignment="1">
      <alignment horizontal="left" vertical="center"/>
    </xf>
    <xf numFmtId="0" fontId="8" fillId="8" borderId="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8" fillId="8" borderId="0" xfId="0" applyFont="1" applyFill="1" applyAlignment="1">
      <alignment horizontal="center" vertical="center"/>
    </xf>
    <xf numFmtId="0" fontId="8" fillId="8" borderId="1" xfId="0" applyFont="1" applyFill="1" applyBorder="1" applyAlignment="1">
      <alignment horizontal="center" vertical="center"/>
    </xf>
    <xf numFmtId="0" fontId="10" fillId="10" borderId="6" xfId="0" applyFont="1" applyFill="1" applyBorder="1" applyAlignment="1">
      <alignment horizontal="center" vertical="center"/>
    </xf>
    <xf numFmtId="0" fontId="7" fillId="10" borderId="1" xfId="0" applyFont="1" applyFill="1" applyBorder="1" applyAlignment="1">
      <alignment horizontal="center" vertical="center" wrapText="1"/>
    </xf>
    <xf numFmtId="0" fontId="15" fillId="8" borderId="1" xfId="0" applyFont="1" applyFill="1" applyBorder="1"/>
    <xf numFmtId="0" fontId="16" fillId="8" borderId="1" xfId="0" applyFont="1" applyFill="1" applyBorder="1" applyAlignment="1">
      <alignment horizontal="center"/>
    </xf>
    <xf numFmtId="0" fontId="16" fillId="8" borderId="1" xfId="0" applyFont="1" applyFill="1" applyBorder="1" applyAlignment="1">
      <alignment horizontal="center" vertical="center"/>
    </xf>
    <xf numFmtId="0" fontId="16" fillId="8" borderId="1" xfId="0" applyFont="1" applyFill="1" applyBorder="1" applyAlignment="1">
      <alignment horizontal="left" vertical="center" wrapText="1"/>
    </xf>
    <xf numFmtId="0" fontId="8" fillId="8" borderId="6" xfId="0" applyFont="1" applyFill="1" applyBorder="1" applyAlignment="1">
      <alignment horizontal="center" vertical="center" wrapText="1"/>
    </xf>
    <xf numFmtId="0" fontId="15" fillId="8" borderId="1" xfId="0" applyFont="1" applyFill="1" applyBorder="1" applyAlignment="1">
      <alignment wrapText="1"/>
    </xf>
    <xf numFmtId="0" fontId="0" fillId="0" borderId="1" xfId="0" applyBorder="1"/>
    <xf numFmtId="0" fontId="19" fillId="13" borderId="1" xfId="0" applyFont="1" applyFill="1" applyBorder="1" applyAlignment="1">
      <alignment horizontal="center" vertical="center"/>
    </xf>
    <xf numFmtId="0" fontId="19" fillId="13" borderId="1" xfId="0" applyFont="1" applyFill="1" applyBorder="1" applyAlignment="1">
      <alignment horizontal="center" vertical="center" wrapText="1"/>
    </xf>
    <xf numFmtId="0" fontId="20" fillId="8" borderId="2" xfId="0" applyFont="1" applyFill="1" applyBorder="1" applyAlignment="1">
      <alignment horizontal="left" vertical="center" wrapText="1"/>
    </xf>
    <xf numFmtId="0" fontId="21" fillId="8" borderId="2" xfId="0" applyFont="1" applyFill="1" applyBorder="1" applyAlignment="1">
      <alignment horizontal="center" vertical="center"/>
    </xf>
    <xf numFmtId="0" fontId="21" fillId="8" borderId="1" xfId="0" applyFont="1" applyFill="1" applyBorder="1" applyAlignment="1">
      <alignment horizontal="center" vertical="center"/>
    </xf>
    <xf numFmtId="0" fontId="20" fillId="8" borderId="1" xfId="0" applyFont="1" applyFill="1" applyBorder="1"/>
    <xf numFmtId="0" fontId="20" fillId="8" borderId="8" xfId="0" applyFont="1" applyFill="1" applyBorder="1"/>
    <xf numFmtId="0" fontId="20" fillId="8" borderId="2" xfId="0" applyFont="1" applyFill="1" applyBorder="1" applyAlignment="1">
      <alignment horizontal="center" vertical="center" wrapText="1"/>
    </xf>
    <xf numFmtId="0" fontId="20" fillId="8" borderId="2" xfId="0" applyFont="1" applyFill="1" applyBorder="1" applyAlignment="1">
      <alignment vertical="center" wrapText="1"/>
    </xf>
    <xf numFmtId="0" fontId="20" fillId="8" borderId="1" xfId="0" applyFont="1" applyFill="1" applyBorder="1" applyAlignment="1">
      <alignment horizontal="center" vertical="center" wrapText="1"/>
    </xf>
    <xf numFmtId="0" fontId="20" fillId="8" borderId="2" xfId="0" applyFont="1" applyFill="1" applyBorder="1"/>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3" fontId="0" fillId="14" borderId="1" xfId="0" applyNumberFormat="1" applyFont="1" applyFill="1" applyBorder="1" applyAlignment="1">
      <alignment vertical="center"/>
    </xf>
    <xf numFmtId="0" fontId="24" fillId="0" borderId="0" xfId="0" applyFont="1"/>
    <xf numFmtId="0" fontId="6" fillId="4" borderId="1" xfId="0" applyFont="1" applyFill="1" applyBorder="1" applyAlignment="1">
      <alignment horizontal="center" vertical="center"/>
    </xf>
    <xf numFmtId="3" fontId="6" fillId="4" borderId="6" xfId="0" applyNumberFormat="1" applyFont="1" applyFill="1" applyBorder="1" applyAlignment="1">
      <alignment horizontal="center" vertical="center" wrapText="1"/>
    </xf>
    <xf numFmtId="3" fontId="6" fillId="4" borderId="1" xfId="0" applyNumberFormat="1" applyFont="1" applyFill="1" applyBorder="1" applyAlignment="1">
      <alignment vertical="center"/>
    </xf>
    <xf numFmtId="3" fontId="6" fillId="4" borderId="6" xfId="0" applyNumberFormat="1" applyFont="1" applyFill="1" applyBorder="1" applyAlignment="1">
      <alignment vertical="center"/>
    </xf>
    <xf numFmtId="0" fontId="8" fillId="10" borderId="1" xfId="0" applyFont="1" applyFill="1" applyBorder="1" applyAlignment="1">
      <alignment vertical="center" wrapText="1"/>
    </xf>
    <xf numFmtId="3" fontId="8" fillId="10" borderId="1" xfId="0" applyNumberFormat="1" applyFont="1" applyFill="1" applyBorder="1" applyAlignment="1">
      <alignment vertical="center"/>
    </xf>
    <xf numFmtId="3" fontId="8" fillId="10" borderId="6" xfId="0" applyNumberFormat="1" applyFont="1" applyFill="1" applyBorder="1" applyAlignment="1">
      <alignment vertical="center"/>
    </xf>
    <xf numFmtId="3" fontId="8" fillId="10" borderId="1" xfId="0" applyNumberFormat="1" applyFont="1" applyFill="1" applyBorder="1"/>
    <xf numFmtId="0" fontId="30" fillId="13" borderId="16" xfId="0" applyFont="1" applyFill="1" applyBorder="1" applyAlignment="1">
      <alignment horizontal="center" vertical="center" wrapText="1"/>
    </xf>
    <xf numFmtId="0" fontId="31" fillId="8" borderId="16" xfId="0" applyFont="1" applyFill="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15" borderId="16" xfId="0" applyFont="1" applyFill="1" applyBorder="1" applyAlignment="1">
      <alignment horizontal="left" vertical="center" wrapText="1"/>
    </xf>
    <xf numFmtId="0" fontId="31" fillId="15" borderId="17" xfId="0" applyFont="1" applyFill="1" applyBorder="1" applyAlignment="1">
      <alignment horizontal="left" vertical="center" wrapText="1"/>
    </xf>
    <xf numFmtId="0" fontId="31" fillId="16" borderId="16" xfId="0" applyFont="1" applyFill="1" applyBorder="1" applyAlignment="1">
      <alignment horizontal="left" vertical="center" wrapText="1"/>
    </xf>
    <xf numFmtId="0" fontId="11" fillId="17" borderId="1" xfId="0" applyFont="1" applyFill="1" applyBorder="1" applyAlignment="1">
      <alignment horizontal="center" vertical="center" wrapText="1"/>
    </xf>
    <xf numFmtId="0" fontId="0" fillId="17" borderId="1" xfId="0" applyFill="1" applyBorder="1"/>
    <xf numFmtId="0" fontId="4" fillId="17" borderId="1" xfId="0" applyFont="1" applyFill="1" applyBorder="1" applyAlignment="1">
      <alignment horizontal="center" vertical="center"/>
    </xf>
    <xf numFmtId="0" fontId="4" fillId="17" borderId="1" xfId="0" applyFont="1" applyFill="1" applyBorder="1"/>
    <xf numFmtId="0" fontId="0" fillId="0" borderId="1" xfId="0" applyBorder="1" applyAlignment="1">
      <alignment wrapText="1"/>
    </xf>
    <xf numFmtId="0" fontId="0" fillId="0" borderId="1" xfId="0" applyBorder="1" applyAlignment="1">
      <alignment vertical="center" wrapText="1"/>
    </xf>
    <xf numFmtId="0" fontId="4" fillId="18" borderId="1" xfId="0" applyFont="1" applyFill="1" applyBorder="1" applyAlignment="1">
      <alignment vertical="center"/>
    </xf>
    <xf numFmtId="0" fontId="4" fillId="18" borderId="1" xfId="0" applyFont="1" applyFill="1" applyBorder="1" applyAlignment="1">
      <alignment horizontal="center" vertical="center"/>
    </xf>
    <xf numFmtId="0" fontId="8" fillId="0" borderId="0" xfId="0" applyFont="1"/>
    <xf numFmtId="0" fontId="4" fillId="18" borderId="1" xfId="0" applyFont="1" applyFill="1" applyBorder="1"/>
    <xf numFmtId="0" fontId="11" fillId="18" borderId="1"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8" xfId="0" applyFont="1" applyFill="1" applyBorder="1" applyAlignment="1">
      <alignment horizontal="center" vertical="center"/>
    </xf>
    <xf numFmtId="0" fontId="11" fillId="15" borderId="9" xfId="0" applyFont="1" applyFill="1" applyBorder="1" applyAlignment="1">
      <alignment horizontal="center" vertical="center"/>
    </xf>
    <xf numFmtId="0" fontId="11" fillId="15" borderId="9"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8" fillId="19" borderId="1" xfId="0" applyFont="1" applyFill="1" applyBorder="1" applyAlignment="1">
      <alignment vertical="center" wrapText="1"/>
    </xf>
    <xf numFmtId="3" fontId="8" fillId="20" borderId="1" xfId="0" applyNumberFormat="1" applyFont="1" applyFill="1" applyBorder="1" applyAlignment="1">
      <alignment vertical="center"/>
    </xf>
    <xf numFmtId="3" fontId="8" fillId="20" borderId="6" xfId="0" applyNumberFormat="1" applyFont="1" applyFill="1" applyBorder="1" applyAlignment="1">
      <alignment vertical="center"/>
    </xf>
    <xf numFmtId="164" fontId="10" fillId="21" borderId="6" xfId="1" applyNumberFormat="1" applyFont="1" applyFill="1" applyBorder="1" applyAlignment="1">
      <alignment vertical="center"/>
    </xf>
    <xf numFmtId="164" fontId="10" fillId="21" borderId="1" xfId="1" applyNumberFormat="1" applyFont="1" applyFill="1" applyBorder="1" applyAlignment="1">
      <alignment vertical="center"/>
    </xf>
    <xf numFmtId="3" fontId="8" fillId="19" borderId="1" xfId="0" applyNumberFormat="1" applyFont="1" applyFill="1" applyBorder="1" applyAlignment="1">
      <alignment vertical="center"/>
    </xf>
    <xf numFmtId="3" fontId="8" fillId="19" borderId="6" xfId="0" applyNumberFormat="1" applyFont="1" applyFill="1" applyBorder="1" applyAlignment="1">
      <alignment vertical="center"/>
    </xf>
    <xf numFmtId="3" fontId="8" fillId="19" borderId="6" xfId="0" applyNumberFormat="1" applyFont="1" applyFill="1" applyBorder="1" applyAlignment="1">
      <alignment horizontal="right" vertical="center"/>
    </xf>
    <xf numFmtId="0" fontId="11" fillId="18" borderId="1" xfId="0" applyFont="1" applyFill="1" applyBorder="1" applyAlignment="1">
      <alignment vertical="center" wrapText="1"/>
    </xf>
    <xf numFmtId="3" fontId="11" fillId="18" borderId="1" xfId="0" applyNumberFormat="1" applyFont="1" applyFill="1" applyBorder="1" applyAlignment="1">
      <alignment vertical="center"/>
    </xf>
    <xf numFmtId="3" fontId="11" fillId="18" borderId="3" xfId="0" applyNumberFormat="1" applyFont="1" applyFill="1" applyBorder="1" applyAlignment="1">
      <alignment vertical="center"/>
    </xf>
    <xf numFmtId="3" fontId="11" fillId="18" borderId="3" xfId="0" applyNumberFormat="1" applyFont="1" applyFill="1" applyBorder="1" applyAlignment="1">
      <alignment horizontal="right" vertical="center"/>
    </xf>
    <xf numFmtId="164" fontId="7" fillId="22" borderId="6" xfId="1" applyNumberFormat="1" applyFont="1" applyFill="1" applyBorder="1" applyAlignment="1">
      <alignment vertical="center"/>
    </xf>
    <xf numFmtId="3" fontId="11" fillId="18" borderId="2" xfId="0" applyNumberFormat="1" applyFont="1" applyFill="1" applyBorder="1" applyAlignment="1">
      <alignment horizontal="right" vertical="center"/>
    </xf>
    <xf numFmtId="0" fontId="11" fillId="15" borderId="1" xfId="0" applyFont="1" applyFill="1" applyBorder="1" applyAlignment="1">
      <alignment vertical="center" wrapText="1"/>
    </xf>
    <xf numFmtId="0" fontId="11" fillId="15" borderId="1" xfId="0" applyFont="1" applyFill="1" applyBorder="1" applyAlignment="1">
      <alignment horizontal="center" vertical="center"/>
    </xf>
    <xf numFmtId="0" fontId="11" fillId="15" borderId="1" xfId="0" applyFont="1" applyFill="1" applyBorder="1" applyAlignment="1">
      <alignment horizontal="center" vertical="center" wrapText="1"/>
    </xf>
    <xf numFmtId="0" fontId="8" fillId="6" borderId="1" xfId="0" applyFont="1" applyFill="1" applyBorder="1" applyAlignment="1">
      <alignment vertical="center" wrapText="1"/>
    </xf>
    <xf numFmtId="3" fontId="8" fillId="6" borderId="1" xfId="0" applyNumberFormat="1" applyFont="1" applyFill="1" applyBorder="1" applyAlignment="1">
      <alignment vertical="center"/>
    </xf>
    <xf numFmtId="164" fontId="8" fillId="6" borderId="1" xfId="0" applyNumberFormat="1" applyFont="1" applyFill="1" applyBorder="1" applyAlignment="1">
      <alignment horizontal="right" vertical="center"/>
    </xf>
    <xf numFmtId="43" fontId="8" fillId="6" borderId="1" xfId="0" applyNumberFormat="1" applyFont="1" applyFill="1" applyBorder="1" applyAlignment="1">
      <alignment horizontal="right" vertical="center"/>
    </xf>
    <xf numFmtId="3" fontId="8" fillId="6" borderId="1" xfId="0" applyNumberFormat="1" applyFont="1" applyFill="1" applyBorder="1" applyAlignment="1">
      <alignment horizontal="right" vertical="center"/>
    </xf>
    <xf numFmtId="0" fontId="11" fillId="17" borderId="1" xfId="0" applyFont="1" applyFill="1" applyBorder="1" applyAlignment="1">
      <alignment vertical="center" wrapText="1"/>
    </xf>
    <xf numFmtId="3" fontId="11" fillId="17" borderId="1" xfId="0" applyNumberFormat="1" applyFont="1" applyFill="1" applyBorder="1" applyAlignment="1">
      <alignment vertical="center"/>
    </xf>
    <xf numFmtId="43" fontId="11" fillId="17" borderId="1" xfId="0" applyNumberFormat="1" applyFont="1" applyFill="1" applyBorder="1" applyAlignment="1">
      <alignment horizontal="right" vertical="center"/>
    </xf>
    <xf numFmtId="43" fontId="11" fillId="17" borderId="1" xfId="0" applyNumberFormat="1" applyFont="1" applyFill="1" applyBorder="1" applyAlignment="1">
      <alignment vertical="center"/>
    </xf>
    <xf numFmtId="0" fontId="11" fillId="8" borderId="0" xfId="0" applyFont="1" applyFill="1" applyBorder="1" applyAlignment="1">
      <alignment wrapText="1"/>
    </xf>
    <xf numFmtId="3" fontId="11" fillId="8" borderId="0" xfId="0" applyNumberFormat="1" applyFont="1" applyFill="1" applyBorder="1" applyAlignment="1">
      <alignment vertical="center"/>
    </xf>
    <xf numFmtId="3" fontId="11" fillId="0" borderId="0" xfId="1" applyNumberFormat="1" applyFont="1" applyBorder="1" applyAlignment="1">
      <alignment horizontal="right" vertical="center"/>
    </xf>
    <xf numFmtId="0" fontId="17" fillId="15" borderId="1" xfId="0" applyFont="1" applyFill="1" applyBorder="1" applyAlignment="1">
      <alignment horizontal="center" vertical="center" wrapText="1"/>
    </xf>
    <xf numFmtId="0" fontId="11" fillId="23" borderId="1" xfId="0" applyFont="1" applyFill="1" applyBorder="1" applyAlignment="1">
      <alignment vertical="center" wrapText="1"/>
    </xf>
    <xf numFmtId="0" fontId="11" fillId="0" borderId="0" xfId="0" applyFont="1" applyBorder="1" applyAlignment="1">
      <alignment wrapText="1"/>
    </xf>
    <xf numFmtId="3" fontId="11" fillId="0" borderId="0" xfId="0" applyNumberFormat="1" applyFont="1" applyBorder="1" applyAlignment="1">
      <alignment vertical="center"/>
    </xf>
    <xf numFmtId="3" fontId="11" fillId="0" borderId="7" xfId="0" applyNumberFormat="1" applyFont="1" applyBorder="1" applyAlignment="1">
      <alignment vertical="center"/>
    </xf>
    <xf numFmtId="164" fontId="11" fillId="0" borderId="7" xfId="1" applyNumberFormat="1" applyFont="1" applyBorder="1" applyAlignment="1">
      <alignment horizontal="right" vertical="center"/>
    </xf>
    <xf numFmtId="0" fontId="8" fillId="0" borderId="0" xfId="0" applyFont="1" applyFill="1" applyBorder="1" applyAlignment="1">
      <alignment horizontal="left" vertical="center" wrapText="1"/>
    </xf>
    <xf numFmtId="43" fontId="10" fillId="21" borderId="6" xfId="1" applyNumberFormat="1" applyFont="1" applyFill="1" applyBorder="1" applyAlignment="1">
      <alignment horizontal="center" vertical="center"/>
    </xf>
    <xf numFmtId="43" fontId="8" fillId="19" borderId="6" xfId="0" applyNumberFormat="1" applyFont="1" applyFill="1" applyBorder="1" applyAlignment="1">
      <alignment horizontal="center" vertical="center"/>
    </xf>
    <xf numFmtId="43" fontId="11" fillId="18" borderId="3" xfId="0" applyNumberFormat="1" applyFont="1" applyFill="1" applyBorder="1" applyAlignment="1">
      <alignment horizontal="center" vertical="center"/>
    </xf>
    <xf numFmtId="0" fontId="23" fillId="15" borderId="2" xfId="0" applyFont="1" applyFill="1" applyBorder="1" applyAlignment="1">
      <alignment horizontal="center" vertical="center" wrapText="1"/>
    </xf>
    <xf numFmtId="0" fontId="23" fillId="15" borderId="1" xfId="0" applyFont="1" applyFill="1" applyBorder="1" applyAlignment="1">
      <alignment horizontal="center" vertical="center"/>
    </xf>
    <xf numFmtId="0" fontId="23" fillId="15" borderId="6" xfId="0" applyFont="1" applyFill="1" applyBorder="1" applyAlignment="1">
      <alignment horizontal="center" vertical="center"/>
    </xf>
    <xf numFmtId="0" fontId="23" fillId="15" borderId="1" xfId="0" applyFont="1" applyFill="1" applyBorder="1" applyAlignment="1">
      <alignment horizontal="center" vertical="center" wrapText="1"/>
    </xf>
    <xf numFmtId="0" fontId="23" fillId="24" borderId="1" xfId="0" applyFont="1" applyFill="1" applyBorder="1" applyAlignment="1">
      <alignment vertical="center"/>
    </xf>
    <xf numFmtId="3" fontId="23" fillId="24" borderId="1" xfId="0" applyNumberFormat="1" applyFont="1" applyFill="1" applyBorder="1" applyAlignment="1">
      <alignment vertical="center"/>
    </xf>
    <xf numFmtId="3" fontId="23" fillId="24" borderId="6" xfId="0" applyNumberFormat="1" applyFont="1" applyFill="1" applyBorder="1" applyAlignment="1">
      <alignment vertical="center"/>
    </xf>
    <xf numFmtId="0" fontId="0" fillId="24" borderId="1" xfId="0" applyFill="1" applyBorder="1" applyAlignment="1">
      <alignment horizontal="center" vertical="center"/>
    </xf>
    <xf numFmtId="0" fontId="0" fillId="24" borderId="1" xfId="0" applyFill="1" applyBorder="1"/>
    <xf numFmtId="0" fontId="0" fillId="14" borderId="1" xfId="0" applyFill="1" applyBorder="1" applyAlignment="1">
      <alignment vertical="center" wrapText="1"/>
    </xf>
    <xf numFmtId="3" fontId="0" fillId="14" borderId="1" xfId="0" applyNumberFormat="1" applyFill="1" applyBorder="1" applyAlignment="1">
      <alignment vertical="center"/>
    </xf>
    <xf numFmtId="3" fontId="0" fillId="14" borderId="6" xfId="0" applyNumberFormat="1" applyFill="1" applyBorder="1" applyAlignment="1">
      <alignment vertical="center"/>
    </xf>
    <xf numFmtId="4" fontId="0" fillId="14" borderId="1" xfId="0" applyNumberFormat="1" applyFill="1" applyBorder="1" applyAlignment="1">
      <alignment horizontal="right" vertical="center"/>
    </xf>
    <xf numFmtId="164" fontId="0" fillId="14" borderId="1" xfId="1" applyNumberFormat="1" applyFont="1" applyFill="1" applyBorder="1" applyAlignment="1">
      <alignment horizontal="right" vertical="center"/>
    </xf>
    <xf numFmtId="3" fontId="0" fillId="25" borderId="1" xfId="0" applyNumberFormat="1" applyFont="1" applyFill="1" applyBorder="1" applyAlignment="1">
      <alignment vertical="center"/>
    </xf>
    <xf numFmtId="3" fontId="0" fillId="14" borderId="6" xfId="0" applyNumberFormat="1" applyFont="1" applyFill="1" applyBorder="1" applyAlignment="1">
      <alignment vertical="center"/>
    </xf>
    <xf numFmtId="4" fontId="0" fillId="14" borderId="6" xfId="0" applyNumberFormat="1" applyFill="1" applyBorder="1" applyAlignment="1">
      <alignment horizontal="right" vertical="center"/>
    </xf>
    <xf numFmtId="164" fontId="0" fillId="14" borderId="1" xfId="1" applyNumberFormat="1" applyFont="1" applyFill="1" applyBorder="1" applyAlignment="1">
      <alignment horizontal="center" vertical="center"/>
    </xf>
    <xf numFmtId="4" fontId="0" fillId="14" borderId="1" xfId="1" applyNumberFormat="1" applyFont="1" applyFill="1" applyBorder="1" applyAlignment="1">
      <alignment horizontal="right" vertical="center"/>
    </xf>
    <xf numFmtId="0" fontId="23" fillId="19" borderId="1" xfId="0" applyFont="1" applyFill="1" applyBorder="1" applyAlignment="1">
      <alignment vertical="center" wrapText="1"/>
    </xf>
    <xf numFmtId="3" fontId="23" fillId="20" borderId="1" xfId="0" applyNumberFormat="1" applyFont="1" applyFill="1" applyBorder="1" applyAlignment="1">
      <alignment vertical="center"/>
    </xf>
    <xf numFmtId="3" fontId="23" fillId="20" borderId="6" xfId="0" applyNumberFormat="1" applyFont="1" applyFill="1" applyBorder="1" applyAlignment="1">
      <alignment vertical="center"/>
    </xf>
    <xf numFmtId="3" fontId="23" fillId="19" borderId="1" xfId="0" applyNumberFormat="1" applyFont="1" applyFill="1" applyBorder="1" applyAlignment="1">
      <alignment horizontal="center" vertical="center"/>
    </xf>
    <xf numFmtId="3" fontId="23" fillId="19" borderId="1" xfId="0" applyNumberFormat="1" applyFont="1" applyFill="1" applyBorder="1" applyAlignment="1">
      <alignment vertical="center"/>
    </xf>
    <xf numFmtId="4" fontId="23" fillId="19" borderId="1" xfId="0" applyNumberFormat="1" applyFont="1" applyFill="1" applyBorder="1" applyAlignment="1">
      <alignment horizontal="right" vertical="center"/>
    </xf>
    <xf numFmtId="0" fontId="23" fillId="24" borderId="1" xfId="0" applyFont="1" applyFill="1" applyBorder="1" applyAlignment="1">
      <alignment vertical="center" wrapText="1"/>
    </xf>
    <xf numFmtId="3" fontId="0" fillId="24" borderId="1" xfId="0" applyNumberFormat="1" applyFill="1" applyBorder="1" applyAlignment="1">
      <alignment vertical="center"/>
    </xf>
    <xf numFmtId="4" fontId="23" fillId="24" borderId="1" xfId="0" applyNumberFormat="1" applyFont="1" applyFill="1" applyBorder="1" applyAlignment="1">
      <alignment horizontal="right" vertical="center"/>
    </xf>
    <xf numFmtId="0" fontId="0" fillId="15" borderId="1" xfId="0" applyFill="1" applyBorder="1" applyAlignment="1">
      <alignment horizontal="left" vertical="center" wrapText="1"/>
    </xf>
    <xf numFmtId="0" fontId="0" fillId="14" borderId="1" xfId="0" applyFill="1" applyBorder="1" applyAlignment="1">
      <alignment horizontal="left"/>
    </xf>
    <xf numFmtId="0" fontId="0" fillId="14" borderId="6" xfId="0" applyFill="1" applyBorder="1" applyAlignment="1">
      <alignment horizontal="left"/>
    </xf>
    <xf numFmtId="3" fontId="0" fillId="14" borderId="1" xfId="0" applyNumberFormat="1" applyFill="1" applyBorder="1" applyAlignment="1">
      <alignment horizontal="left" vertical="center"/>
    </xf>
    <xf numFmtId="4" fontId="0" fillId="14" borderId="1" xfId="0" applyNumberFormat="1" applyFill="1" applyBorder="1" applyAlignment="1">
      <alignment horizontal="left"/>
    </xf>
    <xf numFmtId="3" fontId="0" fillId="14" borderId="1" xfId="0" applyNumberFormat="1" applyFont="1" applyFill="1" applyBorder="1" applyAlignment="1">
      <alignment horizontal="right" vertical="center"/>
    </xf>
    <xf numFmtId="3" fontId="0" fillId="14" borderId="6" xfId="0" applyNumberFormat="1" applyFont="1" applyFill="1" applyBorder="1" applyAlignment="1">
      <alignment horizontal="right" vertical="center"/>
    </xf>
    <xf numFmtId="3" fontId="0" fillId="14" borderId="1" xfId="0" applyNumberFormat="1" applyFill="1" applyBorder="1" applyAlignment="1">
      <alignment horizontal="right" vertical="center"/>
    </xf>
    <xf numFmtId="4" fontId="0" fillId="14" borderId="1" xfId="0" applyNumberFormat="1" applyFont="1" applyFill="1" applyBorder="1" applyAlignment="1">
      <alignment horizontal="right" vertical="center"/>
    </xf>
    <xf numFmtId="0" fontId="23" fillId="19" borderId="1" xfId="0" applyFont="1" applyFill="1" applyBorder="1" applyAlignment="1">
      <alignment horizontal="left" vertical="center" wrapText="1"/>
    </xf>
    <xf numFmtId="3" fontId="23" fillId="19" borderId="1" xfId="0" applyNumberFormat="1" applyFont="1" applyFill="1" applyBorder="1" applyAlignment="1">
      <alignment horizontal="right" vertical="center"/>
    </xf>
    <xf numFmtId="3" fontId="23" fillId="19" borderId="6" xfId="0" applyNumberFormat="1" applyFont="1" applyFill="1" applyBorder="1" applyAlignment="1">
      <alignment horizontal="right" vertical="center"/>
    </xf>
    <xf numFmtId="3" fontId="0" fillId="19" borderId="1" xfId="0" applyNumberFormat="1" applyFill="1" applyBorder="1" applyAlignment="1">
      <alignment horizontal="right" vertical="center"/>
    </xf>
    <xf numFmtId="164" fontId="0" fillId="19" borderId="1" xfId="1" applyNumberFormat="1" applyFont="1" applyFill="1" applyBorder="1" applyAlignment="1">
      <alignment horizontal="right" vertical="center"/>
    </xf>
    <xf numFmtId="0" fontId="23" fillId="18" borderId="1" xfId="0" applyFont="1" applyFill="1" applyBorder="1" applyAlignment="1">
      <alignment horizontal="left" vertical="center" wrapText="1"/>
    </xf>
    <xf numFmtId="3" fontId="23" fillId="18" borderId="1" xfId="0" applyNumberFormat="1" applyFont="1" applyFill="1" applyBorder="1" applyAlignment="1">
      <alignment horizontal="right" vertical="center"/>
    </xf>
    <xf numFmtId="3" fontId="23" fillId="18" borderId="6" xfId="0" applyNumberFormat="1" applyFont="1" applyFill="1" applyBorder="1" applyAlignment="1">
      <alignment horizontal="right" vertical="center"/>
    </xf>
    <xf numFmtId="3" fontId="0" fillId="18" borderId="1" xfId="0" applyNumberFormat="1" applyFill="1" applyBorder="1" applyAlignment="1">
      <alignment horizontal="right" vertical="center"/>
    </xf>
    <xf numFmtId="4" fontId="23" fillId="18" borderId="1" xfId="0" applyNumberFormat="1" applyFont="1" applyFill="1" applyBorder="1" applyAlignment="1">
      <alignment horizontal="right" vertical="center"/>
    </xf>
    <xf numFmtId="0" fontId="23" fillId="8" borderId="0" xfId="0" applyFont="1" applyFill="1" applyBorder="1" applyAlignment="1">
      <alignment horizontal="left" wrapText="1"/>
    </xf>
    <xf numFmtId="3" fontId="23" fillId="8" borderId="0" xfId="0" applyNumberFormat="1" applyFont="1" applyFill="1" applyBorder="1" applyAlignment="1">
      <alignment horizontal="right" vertical="center"/>
    </xf>
    <xf numFmtId="3" fontId="23" fillId="8" borderId="1" xfId="0" applyNumberFormat="1" applyFont="1" applyFill="1" applyBorder="1" applyAlignment="1">
      <alignment horizontal="right" vertical="center"/>
    </xf>
    <xf numFmtId="3" fontId="0" fillId="8" borderId="1" xfId="0" applyNumberFormat="1" applyFill="1" applyBorder="1" applyAlignment="1">
      <alignment horizontal="right" vertical="center"/>
    </xf>
    <xf numFmtId="0" fontId="0" fillId="0" borderId="1" xfId="0" applyBorder="1" applyAlignment="1">
      <alignment horizontal="right"/>
    </xf>
    <xf numFmtId="0" fontId="23" fillId="23" borderId="1" xfId="0" applyFont="1" applyFill="1" applyBorder="1" applyAlignment="1">
      <alignment horizontal="left" vertical="center" wrapText="1"/>
    </xf>
    <xf numFmtId="3" fontId="0" fillId="23" borderId="1" xfId="0" applyNumberFormat="1" applyFont="1" applyFill="1" applyBorder="1" applyAlignment="1">
      <alignment horizontal="right" vertical="center"/>
    </xf>
    <xf numFmtId="3" fontId="0" fillId="23" borderId="6" xfId="0" applyNumberFormat="1" applyFont="1" applyFill="1" applyBorder="1" applyAlignment="1">
      <alignment horizontal="right" vertical="center"/>
    </xf>
    <xf numFmtId="3" fontId="0" fillId="23" borderId="1" xfId="0" applyNumberFormat="1" applyFill="1" applyBorder="1" applyAlignment="1">
      <alignment horizontal="right" vertical="center"/>
    </xf>
    <xf numFmtId="164" fontId="16" fillId="23" borderId="1" xfId="1" applyNumberFormat="1" applyFont="1" applyFill="1" applyBorder="1" applyAlignment="1">
      <alignment horizontal="right" vertical="center"/>
    </xf>
    <xf numFmtId="0" fontId="24" fillId="0" borderId="1" xfId="0" applyFont="1" applyBorder="1"/>
    <xf numFmtId="3" fontId="24" fillId="0" borderId="1" xfId="0" applyNumberFormat="1" applyFont="1" applyBorder="1"/>
    <xf numFmtId="2" fontId="24" fillId="0" borderId="1" xfId="0" applyNumberFormat="1" applyFont="1" applyBorder="1"/>
    <xf numFmtId="0" fontId="6" fillId="26" borderId="1" xfId="0" applyFont="1" applyFill="1" applyBorder="1" applyAlignment="1">
      <alignment horizontal="center" vertical="center" wrapText="1"/>
    </xf>
    <xf numFmtId="0" fontId="6" fillId="26" borderId="1" xfId="0" applyFont="1" applyFill="1" applyBorder="1" applyAlignment="1">
      <alignment horizontal="center" vertical="center"/>
    </xf>
    <xf numFmtId="0" fontId="38" fillId="26" borderId="1" xfId="0" applyFont="1" applyFill="1" applyBorder="1" applyAlignment="1">
      <alignment vertical="center"/>
    </xf>
    <xf numFmtId="3" fontId="38" fillId="26" borderId="1" xfId="0" applyNumberFormat="1" applyFont="1" applyFill="1" applyBorder="1" applyAlignment="1">
      <alignment vertical="center"/>
    </xf>
    <xf numFmtId="2" fontId="38" fillId="26" borderId="1" xfId="0" applyNumberFormat="1" applyFont="1" applyFill="1" applyBorder="1" applyAlignment="1">
      <alignment vertical="center"/>
    </xf>
    <xf numFmtId="0" fontId="8" fillId="0" borderId="1" xfId="0" applyFont="1" applyBorder="1"/>
    <xf numFmtId="3" fontId="8" fillId="0" borderId="1" xfId="0" applyNumberFormat="1" applyFont="1" applyBorder="1"/>
    <xf numFmtId="164" fontId="8" fillId="0" borderId="1" xfId="0" applyNumberFormat="1" applyFont="1" applyBorder="1"/>
    <xf numFmtId="2" fontId="8" fillId="0" borderId="1" xfId="0" applyNumberFormat="1" applyFont="1" applyBorder="1"/>
    <xf numFmtId="0" fontId="6" fillId="26" borderId="12" xfId="0" applyFont="1" applyFill="1" applyBorder="1" applyAlignment="1">
      <alignment horizontal="center" vertical="center"/>
    </xf>
    <xf numFmtId="0" fontId="6" fillId="26" borderId="6" xfId="0" applyFont="1" applyFill="1" applyBorder="1" applyAlignment="1">
      <alignment horizontal="center" vertical="center" wrapText="1"/>
    </xf>
    <xf numFmtId="0" fontId="9" fillId="26" borderId="1" xfId="0" applyFont="1" applyFill="1" applyBorder="1" applyAlignment="1">
      <alignment vertical="center"/>
    </xf>
    <xf numFmtId="3" fontId="9" fillId="26" borderId="1" xfId="0" applyNumberFormat="1" applyFont="1" applyFill="1" applyBorder="1" applyAlignment="1">
      <alignment vertical="center"/>
    </xf>
    <xf numFmtId="164" fontId="9" fillId="26" borderId="1" xfId="0" applyNumberFormat="1" applyFont="1" applyFill="1" applyBorder="1" applyAlignment="1">
      <alignment vertical="center"/>
    </xf>
    <xf numFmtId="2" fontId="9" fillId="26" borderId="1" xfId="0" applyNumberFormat="1" applyFont="1" applyFill="1" applyBorder="1" applyAlignment="1">
      <alignment vertical="center"/>
    </xf>
    <xf numFmtId="0" fontId="39" fillId="2" borderId="1" xfId="2" applyFont="1" applyBorder="1"/>
    <xf numFmtId="3" fontId="39" fillId="2" borderId="1" xfId="2" applyNumberFormat="1" applyFont="1" applyBorder="1"/>
    <xf numFmtId="164" fontId="39" fillId="2" borderId="1" xfId="2" applyNumberFormat="1" applyFont="1" applyBorder="1"/>
    <xf numFmtId="2" fontId="39" fillId="2" borderId="1" xfId="2" applyNumberFormat="1" applyFont="1" applyBorder="1"/>
    <xf numFmtId="0" fontId="39" fillId="18" borderId="1" xfId="2" applyFont="1" applyFill="1" applyBorder="1"/>
    <xf numFmtId="3" fontId="39" fillId="18" borderId="1" xfId="2" applyNumberFormat="1" applyFont="1" applyFill="1" applyBorder="1"/>
    <xf numFmtId="164" fontId="39" fillId="18" borderId="1" xfId="2" applyNumberFormat="1" applyFont="1" applyFill="1" applyBorder="1"/>
    <xf numFmtId="2" fontId="39" fillId="18" borderId="1" xfId="2" applyNumberFormat="1" applyFont="1" applyFill="1" applyBorder="1"/>
    <xf numFmtId="0" fontId="39" fillId="23" borderId="1" xfId="2" applyFont="1" applyFill="1" applyBorder="1"/>
    <xf numFmtId="3" fontId="39" fillId="23" borderId="1" xfId="2" applyNumberFormat="1" applyFont="1" applyFill="1" applyBorder="1"/>
    <xf numFmtId="164" fontId="39" fillId="23" borderId="1" xfId="2" applyNumberFormat="1" applyFont="1" applyFill="1" applyBorder="1"/>
    <xf numFmtId="2" fontId="39" fillId="23" borderId="1" xfId="2" applyNumberFormat="1" applyFont="1" applyFill="1" applyBorder="1"/>
    <xf numFmtId="0" fontId="9" fillId="26" borderId="1" xfId="0" applyFont="1" applyFill="1" applyBorder="1" applyAlignment="1">
      <alignment horizontal="center" vertical="center"/>
    </xf>
    <xf numFmtId="0" fontId="10" fillId="0" borderId="0" xfId="0" applyFont="1" applyAlignment="1">
      <alignment horizontal="left" vertical="center" wrapText="1"/>
    </xf>
    <xf numFmtId="0" fontId="6" fillId="26" borderId="2" xfId="0" applyFont="1" applyFill="1" applyBorder="1" applyAlignment="1">
      <alignment horizontal="center" vertical="center" wrapText="1"/>
    </xf>
    <xf numFmtId="0" fontId="6" fillId="26" borderId="6" xfId="0" applyFont="1" applyFill="1" applyBorder="1" applyAlignment="1">
      <alignment horizontal="center" vertical="center"/>
    </xf>
    <xf numFmtId="0" fontId="13" fillId="6" borderId="1" xfId="0" applyFont="1" applyFill="1" applyBorder="1" applyAlignment="1">
      <alignment vertical="center" wrapText="1"/>
    </xf>
    <xf numFmtId="3" fontId="13" fillId="27" borderId="1" xfId="0" applyNumberFormat="1" applyFont="1" applyFill="1" applyBorder="1" applyAlignment="1">
      <alignment vertical="center"/>
    </xf>
    <xf numFmtId="3" fontId="13" fillId="6" borderId="6" xfId="0" applyNumberFormat="1" applyFont="1" applyFill="1" applyBorder="1" applyAlignment="1">
      <alignment vertical="center"/>
    </xf>
    <xf numFmtId="0" fontId="8" fillId="8" borderId="1" xfId="0" applyFont="1" applyFill="1" applyBorder="1" applyAlignment="1">
      <alignment vertical="center" wrapText="1"/>
    </xf>
    <xf numFmtId="3" fontId="8" fillId="28" borderId="1" xfId="0" applyNumberFormat="1" applyFont="1" applyFill="1" applyBorder="1" applyAlignment="1">
      <alignment vertical="center"/>
    </xf>
    <xf numFmtId="3" fontId="8" fillId="28" borderId="6" xfId="0" applyNumberFormat="1" applyFont="1" applyFill="1" applyBorder="1" applyAlignment="1">
      <alignment vertical="center"/>
    </xf>
    <xf numFmtId="3" fontId="8" fillId="8" borderId="1" xfId="0" applyNumberFormat="1" applyFont="1" applyFill="1" applyBorder="1" applyAlignment="1">
      <alignment vertical="center"/>
    </xf>
    <xf numFmtId="3" fontId="8" fillId="8" borderId="1" xfId="0" applyNumberFormat="1" applyFont="1" applyFill="1" applyBorder="1"/>
    <xf numFmtId="3" fontId="8" fillId="8" borderId="6" xfId="0" applyNumberFormat="1" applyFont="1" applyFill="1" applyBorder="1" applyAlignment="1">
      <alignment vertical="center"/>
    </xf>
    <xf numFmtId="0" fontId="11" fillId="8" borderId="1" xfId="0" applyFont="1" applyFill="1" applyBorder="1" applyAlignment="1">
      <alignment vertical="center" wrapText="1"/>
    </xf>
    <xf numFmtId="0" fontId="11" fillId="17" borderId="1" xfId="0" applyFont="1" applyFill="1" applyBorder="1" applyAlignment="1">
      <alignment wrapText="1"/>
    </xf>
    <xf numFmtId="3" fontId="11" fillId="17" borderId="6" xfId="0" applyNumberFormat="1" applyFont="1" applyFill="1" applyBorder="1" applyAlignment="1">
      <alignment vertical="center"/>
    </xf>
    <xf numFmtId="0" fontId="0" fillId="0" borderId="0" xfId="0" applyAlignment="1">
      <alignment wrapText="1"/>
    </xf>
    <xf numFmtId="0" fontId="11" fillId="8" borderId="1" xfId="0" applyFont="1" applyFill="1" applyBorder="1"/>
    <xf numFmtId="3" fontId="11" fillId="8" borderId="1" xfId="0" applyNumberFormat="1" applyFont="1" applyFill="1" applyBorder="1"/>
    <xf numFmtId="0" fontId="11" fillId="0" borderId="1" xfId="0" applyFont="1" applyBorder="1"/>
    <xf numFmtId="0" fontId="11" fillId="23" borderId="1" xfId="0" applyFont="1" applyFill="1" applyBorder="1" applyAlignment="1">
      <alignment wrapText="1"/>
    </xf>
    <xf numFmtId="3" fontId="11" fillId="23" borderId="1" xfId="0" applyNumberFormat="1" applyFont="1" applyFill="1" applyBorder="1"/>
    <xf numFmtId="0" fontId="11" fillId="23" borderId="1" xfId="0" applyFont="1" applyFill="1" applyBorder="1"/>
    <xf numFmtId="0" fontId="11" fillId="6" borderId="1" xfId="0" applyFont="1" applyFill="1" applyBorder="1" applyAlignment="1">
      <alignment vertical="center" wrapText="1"/>
    </xf>
    <xf numFmtId="0" fontId="11" fillId="19" borderId="1" xfId="0" applyFont="1" applyFill="1" applyBorder="1" applyAlignment="1">
      <alignment vertical="center" wrapText="1"/>
    </xf>
    <xf numFmtId="0" fontId="11" fillId="8" borderId="1" xfId="0" applyFont="1" applyFill="1" applyBorder="1" applyAlignment="1">
      <alignment vertical="center"/>
    </xf>
    <xf numFmtId="0" fontId="8"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6" borderId="1" xfId="0" applyFill="1" applyBorder="1" applyAlignment="1">
      <alignment horizontal="center"/>
    </xf>
    <xf numFmtId="0" fontId="0" fillId="6" borderId="1" xfId="0" applyFill="1" applyBorder="1" applyAlignment="1">
      <alignment horizontal="center"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0" fontId="0" fillId="0" borderId="1" xfId="0" applyBorder="1" applyAlignment="1">
      <alignment horizontal="center" vertical="center"/>
    </xf>
    <xf numFmtId="0" fontId="27" fillId="11"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45" fillId="0" borderId="0" xfId="0" applyFont="1" applyAlignment="1">
      <alignment horizontal="center" vertical="center"/>
    </xf>
    <xf numFmtId="0" fontId="23" fillId="23" borderId="1" xfId="0" applyFont="1" applyFill="1" applyBorder="1" applyAlignment="1">
      <alignment vertical="center" wrapText="1"/>
    </xf>
    <xf numFmtId="3" fontId="23" fillId="23" borderId="1" xfId="0" applyNumberFormat="1" applyFont="1" applyFill="1" applyBorder="1" applyAlignment="1">
      <alignment vertical="center"/>
    </xf>
    <xf numFmtId="164" fontId="0" fillId="0" borderId="0" xfId="1" applyNumberFormat="1" applyFont="1"/>
    <xf numFmtId="0" fontId="44" fillId="0" borderId="0" xfId="0" applyFont="1" applyAlignment="1">
      <alignment vertical="center"/>
    </xf>
    <xf numFmtId="164" fontId="0" fillId="0" borderId="1" xfId="1" applyNumberFormat="1" applyFont="1" applyBorder="1"/>
    <xf numFmtId="0" fontId="16" fillId="0" borderId="0" xfId="0" applyFont="1" applyAlignment="1"/>
    <xf numFmtId="0" fontId="23" fillId="11" borderId="1" xfId="0" applyFont="1" applyFill="1" applyBorder="1" applyAlignment="1">
      <alignment horizontal="center"/>
    </xf>
    <xf numFmtId="0" fontId="0" fillId="11" borderId="1" xfId="0" applyFill="1" applyBorder="1"/>
    <xf numFmtId="164" fontId="0" fillId="11" borderId="1" xfId="1" applyNumberFormat="1" applyFont="1" applyFill="1" applyBorder="1"/>
    <xf numFmtId="0" fontId="0" fillId="11" borderId="0" xfId="0" applyFill="1" applyAlignment="1">
      <alignment horizontal="center" vertical="center"/>
    </xf>
    <xf numFmtId="0" fontId="16" fillId="11" borderId="0" xfId="0" applyFont="1" applyFill="1" applyAlignment="1">
      <alignment horizontal="center" vertical="center"/>
    </xf>
    <xf numFmtId="0" fontId="23" fillId="18" borderId="1" xfId="0" applyFont="1" applyFill="1" applyBorder="1" applyAlignment="1">
      <alignment vertical="center" wrapText="1"/>
    </xf>
    <xf numFmtId="0" fontId="23" fillId="15" borderId="1" xfId="0" applyFont="1" applyFill="1" applyBorder="1" applyAlignment="1">
      <alignment vertical="center" wrapText="1"/>
    </xf>
    <xf numFmtId="3" fontId="23" fillId="6" borderId="1" xfId="0" applyNumberFormat="1" applyFont="1" applyFill="1" applyBorder="1" applyAlignment="1">
      <alignment vertical="center"/>
    </xf>
    <xf numFmtId="164" fontId="23" fillId="6" borderId="1" xfId="0" applyNumberFormat="1" applyFont="1" applyFill="1" applyBorder="1" applyAlignment="1">
      <alignment horizontal="right" vertical="center"/>
    </xf>
    <xf numFmtId="3" fontId="23" fillId="6" borderId="1" xfId="0" applyNumberFormat="1" applyFont="1" applyFill="1" applyBorder="1" applyAlignment="1">
      <alignment horizontal="right" vertical="center"/>
    </xf>
    <xf numFmtId="3" fontId="23" fillId="17" borderId="1" xfId="0" applyNumberFormat="1" applyFont="1" applyFill="1" applyBorder="1" applyAlignment="1">
      <alignment vertical="center"/>
    </xf>
    <xf numFmtId="165" fontId="41" fillId="8" borderId="23" xfId="29" applyNumberFormat="1" applyFill="1"/>
    <xf numFmtId="0" fontId="23" fillId="0" borderId="1" xfId="0" applyFont="1" applyBorder="1" applyAlignment="1">
      <alignment horizontal="center" vertical="center"/>
    </xf>
    <xf numFmtId="43" fontId="0" fillId="0" borderId="1" xfId="0" applyNumberFormat="1" applyBorder="1"/>
    <xf numFmtId="43" fontId="0" fillId="0" borderId="1" xfId="0" applyNumberFormat="1" applyBorder="1" applyAlignment="1">
      <alignment vertical="center"/>
    </xf>
    <xf numFmtId="0" fontId="0" fillId="8" borderId="0" xfId="0" applyFill="1"/>
    <xf numFmtId="0" fontId="23" fillId="23" borderId="8" xfId="0" applyFont="1" applyFill="1" applyBorder="1" applyAlignment="1">
      <alignment vertical="center" wrapText="1"/>
    </xf>
    <xf numFmtId="3" fontId="23" fillId="23" borderId="11" xfId="0" applyNumberFormat="1" applyFont="1" applyFill="1" applyBorder="1" applyAlignment="1">
      <alignment vertical="center"/>
    </xf>
    <xf numFmtId="3" fontId="23" fillId="23" borderId="8" xfId="0" applyNumberFormat="1" applyFont="1" applyFill="1" applyBorder="1" applyAlignment="1">
      <alignment vertical="center"/>
    </xf>
    <xf numFmtId="0" fontId="23" fillId="23" borderId="1" xfId="0" applyFont="1" applyFill="1" applyBorder="1" applyAlignment="1">
      <alignment vertical="center"/>
    </xf>
    <xf numFmtId="0" fontId="23" fillId="23" borderId="1" xfId="0" applyFont="1" applyFill="1" applyBorder="1" applyAlignment="1">
      <alignment horizontal="center" vertical="center"/>
    </xf>
    <xf numFmtId="0" fontId="0" fillId="8" borderId="0" xfId="0" applyFill="1" applyBorder="1" applyAlignment="1">
      <alignment vertical="center" wrapText="1"/>
    </xf>
    <xf numFmtId="4" fontId="0" fillId="8" borderId="0" xfId="0" applyNumberFormat="1" applyFill="1" applyBorder="1"/>
    <xf numFmtId="0" fontId="0" fillId="15" borderId="1" xfId="0" applyFill="1" applyBorder="1" applyAlignment="1">
      <alignment horizontal="center" vertical="center"/>
    </xf>
    <xf numFmtId="0" fontId="0" fillId="15" borderId="0" xfId="0" applyFill="1"/>
    <xf numFmtId="164" fontId="0" fillId="15" borderId="0" xfId="1" applyNumberFormat="1" applyFont="1" applyFill="1"/>
    <xf numFmtId="0" fontId="0" fillId="8" borderId="1" xfId="0" applyFill="1" applyBorder="1" applyAlignment="1">
      <alignment vertical="center" wrapText="1"/>
    </xf>
    <xf numFmtId="3" fontId="0" fillId="8" borderId="1" xfId="0" applyNumberFormat="1" applyFont="1" applyFill="1" applyBorder="1" applyAlignment="1">
      <alignment vertical="center"/>
    </xf>
    <xf numFmtId="3" fontId="0" fillId="8" borderId="6" xfId="0" applyNumberFormat="1" applyFont="1" applyFill="1" applyBorder="1" applyAlignment="1">
      <alignment vertical="center"/>
    </xf>
    <xf numFmtId="3" fontId="0" fillId="8" borderId="1" xfId="0" applyNumberFormat="1" applyFill="1" applyBorder="1"/>
    <xf numFmtId="0" fontId="0" fillId="29" borderId="1" xfId="0" applyFill="1" applyBorder="1" applyAlignment="1">
      <alignment vertical="center" wrapText="1"/>
    </xf>
    <xf numFmtId="3" fontId="0" fillId="29" borderId="1" xfId="0" applyNumberFormat="1" applyFont="1" applyFill="1" applyBorder="1" applyAlignment="1">
      <alignment vertical="center"/>
    </xf>
    <xf numFmtId="3" fontId="0" fillId="29" borderId="6" xfId="0" applyNumberFormat="1" applyFont="1" applyFill="1" applyBorder="1" applyAlignment="1">
      <alignment vertical="center"/>
    </xf>
    <xf numFmtId="3" fontId="0" fillId="29" borderId="1" xfId="0" applyNumberFormat="1" applyFill="1" applyBorder="1"/>
    <xf numFmtId="0" fontId="23" fillId="29" borderId="1" xfId="0" applyFont="1" applyFill="1" applyBorder="1" applyAlignment="1">
      <alignment wrapText="1"/>
    </xf>
    <xf numFmtId="3" fontId="23" fillId="29" borderId="1" xfId="0" applyNumberFormat="1" applyFont="1" applyFill="1" applyBorder="1" applyAlignment="1">
      <alignment vertical="center"/>
    </xf>
    <xf numFmtId="3" fontId="23" fillId="29" borderId="6" xfId="0" applyNumberFormat="1" applyFont="1" applyFill="1" applyBorder="1" applyAlignment="1">
      <alignment vertical="center"/>
    </xf>
    <xf numFmtId="0" fontId="0" fillId="15" borderId="1" xfId="0" applyFill="1" applyBorder="1" applyAlignment="1">
      <alignment wrapText="1"/>
    </xf>
    <xf numFmtId="0" fontId="0" fillId="15" borderId="1" xfId="0" applyFill="1" applyBorder="1" applyAlignment="1">
      <alignment vertical="center"/>
    </xf>
    <xf numFmtId="0" fontId="0" fillId="15" borderId="14" xfId="0" applyFill="1" applyBorder="1" applyAlignment="1">
      <alignment horizontal="center" vertical="center"/>
    </xf>
    <xf numFmtId="0" fontId="0" fillId="15" borderId="14" xfId="0" applyFill="1" applyBorder="1"/>
    <xf numFmtId="0" fontId="0" fillId="15" borderId="14" xfId="0" applyFill="1" applyBorder="1" applyAlignment="1">
      <alignment horizontal="center" vertical="center" wrapText="1"/>
    </xf>
    <xf numFmtId="0" fontId="0" fillId="15" borderId="14" xfId="0" applyFill="1" applyBorder="1" applyAlignment="1">
      <alignment vertical="center" wrapText="1"/>
    </xf>
    <xf numFmtId="0" fontId="0" fillId="0" borderId="0" xfId="0" applyAlignment="1"/>
    <xf numFmtId="0" fontId="4" fillId="0" borderId="0" xfId="0" applyFont="1" applyAlignment="1"/>
    <xf numFmtId="0" fontId="1" fillId="8" borderId="1" xfId="0" applyFont="1" applyFill="1" applyBorder="1" applyAlignment="1">
      <alignment horizontal="left" vertical="center"/>
    </xf>
    <xf numFmtId="0" fontId="56" fillId="8" borderId="2" xfId="0" applyFont="1" applyFill="1" applyBorder="1" applyAlignment="1">
      <alignment horizontal="left" vertical="center" wrapText="1"/>
    </xf>
    <xf numFmtId="0" fontId="6" fillId="4" borderId="1"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11" fillId="31" borderId="1" xfId="0" applyFont="1" applyFill="1" applyBorder="1" applyAlignment="1">
      <alignment vertical="center" wrapText="1"/>
    </xf>
    <xf numFmtId="3" fontId="11" fillId="31" borderId="1" xfId="0" applyNumberFormat="1" applyFont="1" applyFill="1" applyBorder="1" applyAlignment="1">
      <alignment vertical="center"/>
    </xf>
    <xf numFmtId="3" fontId="11" fillId="31" borderId="12" xfId="0" applyNumberFormat="1" applyFont="1" applyFill="1" applyBorder="1" applyAlignment="1">
      <alignment vertical="center"/>
    </xf>
    <xf numFmtId="3" fontId="11" fillId="31" borderId="13" xfId="0" applyNumberFormat="1" applyFont="1" applyFill="1" applyBorder="1" applyAlignment="1">
      <alignment vertical="center"/>
    </xf>
    <xf numFmtId="0" fontId="8" fillId="0" borderId="0" xfId="0" applyFont="1" applyFill="1" applyBorder="1" applyAlignment="1">
      <alignment vertical="center" wrapText="1"/>
    </xf>
    <xf numFmtId="0" fontId="24" fillId="0" borderId="4" xfId="0" applyFont="1" applyFill="1" applyBorder="1" applyAlignment="1">
      <alignment vertical="center"/>
    </xf>
    <xf numFmtId="9" fontId="0" fillId="0" borderId="1" xfId="0" applyNumberFormat="1" applyBorder="1" applyAlignment="1">
      <alignment horizontal="center" vertical="center"/>
    </xf>
    <xf numFmtId="0" fontId="0" fillId="32" borderId="1" xfId="0" applyFill="1" applyBorder="1" applyAlignment="1">
      <alignment horizontal="center" vertical="center"/>
    </xf>
    <xf numFmtId="0" fontId="0" fillId="32" borderId="1" xfId="0" applyFill="1" applyBorder="1" applyAlignment="1">
      <alignment horizontal="center" vertical="center" wrapText="1"/>
    </xf>
    <xf numFmtId="9" fontId="0" fillId="32" borderId="1" xfId="0" applyNumberFormat="1" applyFill="1" applyBorder="1" applyAlignment="1">
      <alignment horizontal="center" vertical="center"/>
    </xf>
    <xf numFmtId="1" fontId="23" fillId="20" borderId="1" xfId="1" applyNumberFormat="1" applyFont="1" applyFill="1" applyBorder="1" applyAlignment="1">
      <alignment vertical="center"/>
    </xf>
    <xf numFmtId="1" fontId="49" fillId="21" borderId="1" xfId="1" applyNumberFormat="1" applyFont="1" applyFill="1" applyBorder="1" applyAlignment="1">
      <alignment horizontal="right" vertical="center"/>
    </xf>
    <xf numFmtId="1" fontId="23" fillId="19" borderId="1" xfId="1" applyNumberFormat="1" applyFont="1" applyFill="1" applyBorder="1" applyAlignment="1">
      <alignment vertical="center"/>
    </xf>
    <xf numFmtId="1" fontId="23" fillId="19" borderId="1" xfId="1" applyNumberFormat="1" applyFont="1" applyFill="1" applyBorder="1" applyAlignment="1">
      <alignment horizontal="right" vertical="center"/>
    </xf>
    <xf numFmtId="1" fontId="23" fillId="18" borderId="1" xfId="1" applyNumberFormat="1" applyFont="1" applyFill="1" applyBorder="1" applyAlignment="1">
      <alignment vertical="center"/>
    </xf>
    <xf numFmtId="1" fontId="23" fillId="18" borderId="1" xfId="1" applyNumberFormat="1" applyFont="1" applyFill="1" applyBorder="1" applyAlignment="1">
      <alignment horizontal="right" vertical="center"/>
    </xf>
    <xf numFmtId="0" fontId="0" fillId="15" borderId="1" xfId="0" applyFill="1" applyBorder="1"/>
    <xf numFmtId="164" fontId="0" fillId="15" borderId="1" xfId="1" applyNumberFormat="1" applyFont="1" applyFill="1" applyBorder="1"/>
    <xf numFmtId="0" fontId="66" fillId="18" borderId="1" xfId="61" applyFont="1" applyFill="1" applyBorder="1" applyAlignment="1">
      <alignment horizontal="center" vertical="center" wrapText="1"/>
    </xf>
    <xf numFmtId="0" fontId="65" fillId="33" borderId="13" xfId="61" applyFont="1" applyFill="1" applyBorder="1"/>
    <xf numFmtId="0" fontId="68" fillId="33" borderId="1" xfId="61" applyFont="1" applyFill="1" applyBorder="1" applyAlignment="1">
      <alignment horizontal="center" vertical="center" wrapText="1"/>
    </xf>
    <xf numFmtId="3" fontId="68" fillId="33" borderId="1" xfId="61" applyNumberFormat="1" applyFont="1" applyFill="1" applyBorder="1" applyAlignment="1">
      <alignment horizontal="center" vertical="center"/>
    </xf>
    <xf numFmtId="9" fontId="68" fillId="33" borderId="1" xfId="61" applyNumberFormat="1" applyFont="1" applyFill="1" applyBorder="1" applyAlignment="1">
      <alignment horizontal="center" vertical="center" wrapText="1"/>
    </xf>
    <xf numFmtId="166" fontId="68" fillId="33" borderId="1" xfId="61" applyNumberFormat="1" applyFont="1" applyFill="1" applyBorder="1" applyAlignment="1">
      <alignment horizontal="center" vertical="center" wrapText="1"/>
    </xf>
    <xf numFmtId="166" fontId="68" fillId="33" borderId="1" xfId="60" applyNumberFormat="1" applyFont="1" applyFill="1" applyBorder="1" applyAlignment="1">
      <alignment horizontal="center" vertical="center"/>
    </xf>
    <xf numFmtId="10" fontId="65" fillId="33" borderId="1" xfId="61" applyNumberFormat="1" applyFont="1" applyFill="1" applyBorder="1" applyAlignment="1">
      <alignment horizontal="center" vertical="center"/>
    </xf>
    <xf numFmtId="0" fontId="0" fillId="0" borderId="0" xfId="0" applyFont="1" applyAlignment="1">
      <alignment vertical="center"/>
    </xf>
    <xf numFmtId="0" fontId="65" fillId="33" borderId="1" xfId="61" applyFont="1" applyFill="1" applyBorder="1" applyAlignment="1">
      <alignment horizontal="center" vertical="center"/>
    </xf>
    <xf numFmtId="166" fontId="65" fillId="33" borderId="1" xfId="61" applyNumberFormat="1" applyFont="1" applyFill="1" applyBorder="1" applyAlignment="1">
      <alignment horizontal="center" vertical="center"/>
    </xf>
    <xf numFmtId="0" fontId="65" fillId="33" borderId="2" xfId="61" applyFont="1" applyFill="1" applyBorder="1" applyAlignment="1">
      <alignment horizontal="center" vertical="center"/>
    </xf>
    <xf numFmtId="3" fontId="68" fillId="33" borderId="2" xfId="61" applyNumberFormat="1" applyFont="1" applyFill="1" applyBorder="1" applyAlignment="1">
      <alignment horizontal="center" vertical="center"/>
    </xf>
    <xf numFmtId="10" fontId="65" fillId="33" borderId="2" xfId="61" applyNumberFormat="1" applyFont="1" applyFill="1" applyBorder="1" applyAlignment="1">
      <alignment horizontal="center" vertical="center"/>
    </xf>
    <xf numFmtId="3" fontId="68" fillId="0" borderId="1" xfId="61" applyNumberFormat="1" applyFont="1" applyFill="1" applyBorder="1" applyAlignment="1">
      <alignment horizontal="center" vertical="center"/>
    </xf>
    <xf numFmtId="166" fontId="68" fillId="0" borderId="1" xfId="60" applyNumberFormat="1" applyFont="1" applyFill="1" applyBorder="1" applyAlignment="1">
      <alignment horizontal="center" vertical="center"/>
    </xf>
    <xf numFmtId="10" fontId="65" fillId="0" borderId="1" xfId="61" applyNumberFormat="1" applyFont="1" applyFill="1" applyBorder="1" applyAlignment="1">
      <alignment horizontal="center" vertical="center"/>
    </xf>
    <xf numFmtId="9" fontId="65" fillId="33" borderId="1" xfId="61" applyNumberFormat="1" applyFont="1" applyFill="1" applyBorder="1" applyAlignment="1">
      <alignment horizontal="center" vertical="center"/>
    </xf>
    <xf numFmtId="0" fontId="69" fillId="0" borderId="0" xfId="0" applyFont="1"/>
    <xf numFmtId="1" fontId="0" fillId="0" borderId="1" xfId="0" applyNumberFormat="1" applyBorder="1"/>
    <xf numFmtId="0" fontId="69" fillId="0" borderId="1" xfId="0" applyFont="1" applyBorder="1"/>
    <xf numFmtId="1" fontId="69" fillId="0" borderId="1" xfId="0" applyNumberFormat="1" applyFont="1" applyBorder="1"/>
    <xf numFmtId="0" fontId="4" fillId="0" borderId="0" xfId="0" applyFont="1"/>
    <xf numFmtId="0" fontId="53" fillId="0" borderId="0" xfId="0" applyFont="1" applyAlignment="1">
      <alignment horizontal="center"/>
    </xf>
    <xf numFmtId="0" fontId="29" fillId="0" borderId="0" xfId="0" applyFont="1" applyAlignment="1">
      <alignment horizontal="center"/>
    </xf>
    <xf numFmtId="0" fontId="40" fillId="26" borderId="0" xfId="0" applyFont="1" applyFill="1" applyAlignment="1">
      <alignment horizontal="center"/>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left"/>
    </xf>
    <xf numFmtId="0" fontId="0" fillId="0" borderId="1" xfId="0" applyBorder="1" applyAlignment="1">
      <alignment horizontal="left" vertical="center" wrapText="1"/>
    </xf>
    <xf numFmtId="0" fontId="0" fillId="0" borderId="1" xfId="0" applyBorder="1" applyAlignment="1">
      <alignment horizontal="center"/>
    </xf>
    <xf numFmtId="0" fontId="0" fillId="6" borderId="1" xfId="0" applyFill="1" applyBorder="1" applyAlignment="1">
      <alignment horizontal="left" vertical="center" wrapText="1"/>
    </xf>
    <xf numFmtId="0" fontId="0" fillId="6" borderId="1" xfId="0" applyFill="1" applyBorder="1" applyAlignment="1">
      <alignment horizontal="center" vertical="center"/>
    </xf>
    <xf numFmtId="0" fontId="0" fillId="0" borderId="0" xfId="0" applyBorder="1" applyAlignment="1">
      <alignment horizontal="left"/>
    </xf>
    <xf numFmtId="0" fontId="8" fillId="0" borderId="0" xfId="0" applyFont="1" applyBorder="1" applyAlignment="1">
      <alignment vertical="center"/>
    </xf>
    <xf numFmtId="0" fontId="51" fillId="8" borderId="0" xfId="0" applyFont="1" applyFill="1" applyBorder="1" applyAlignment="1">
      <alignment horizontal="center" vertical="center"/>
    </xf>
    <xf numFmtId="0" fontId="8" fillId="0" borderId="1" xfId="0" applyFont="1" applyBorder="1" applyAlignment="1">
      <alignment vertical="center" wrapText="1"/>
    </xf>
    <xf numFmtId="0" fontId="22" fillId="26" borderId="1" xfId="0" applyFont="1" applyFill="1" applyBorder="1" applyAlignment="1">
      <alignment horizontal="center" vertical="center" wrapText="1"/>
    </xf>
    <xf numFmtId="0" fontId="42" fillId="0" borderId="1" xfId="0" applyFont="1" applyBorder="1" applyAlignment="1">
      <alignment vertical="top" wrapText="1"/>
    </xf>
    <xf numFmtId="0" fontId="52"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4"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13" fillId="12" borderId="10"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8" fillId="8" borderId="7" xfId="0" applyFont="1" applyFill="1" applyBorder="1" applyAlignment="1">
      <alignment horizontal="left" vertical="center" wrapText="1"/>
    </xf>
    <xf numFmtId="0" fontId="8" fillId="8" borderId="12" xfId="0" applyFont="1" applyFill="1" applyBorder="1" applyAlignment="1">
      <alignment horizontal="left" vertical="center" wrapText="1"/>
    </xf>
    <xf numFmtId="0" fontId="43" fillId="0" borderId="4" xfId="0" applyFont="1" applyBorder="1" applyAlignment="1">
      <alignment horizontal="left"/>
    </xf>
    <xf numFmtId="0" fontId="8" fillId="8" borderId="6"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0" borderId="12"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10" borderId="13"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8" fillId="8" borderId="1"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10" borderId="1" xfId="0" applyFont="1" applyFill="1" applyBorder="1" applyAlignment="1">
      <alignment horizontal="left" vertical="center"/>
    </xf>
    <xf numFmtId="0" fontId="10" fillId="0" borderId="1" xfId="0" applyFont="1" applyBorder="1" applyAlignment="1">
      <alignment horizontal="center" vertical="center" wrapText="1"/>
    </xf>
    <xf numFmtId="0" fontId="10" fillId="9"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5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8" fillId="0" borderId="1" xfId="0" applyFont="1" applyBorder="1" applyAlignment="1">
      <alignment horizontal="center" wrapText="1"/>
    </xf>
    <xf numFmtId="0" fontId="55" fillId="8" borderId="10" xfId="0" applyFont="1" applyFill="1" applyBorder="1" applyAlignment="1">
      <alignment horizontal="center" vertical="center"/>
    </xf>
    <xf numFmtId="0" fontId="18" fillId="8" borderId="10" xfId="0" applyFont="1" applyFill="1" applyBorder="1" applyAlignment="1">
      <alignment horizontal="center" vertical="center"/>
    </xf>
    <xf numFmtId="0" fontId="19" fillId="13" borderId="1" xfId="0" applyFont="1" applyFill="1" applyBorder="1" applyAlignment="1">
      <alignment horizontal="center" vertical="center"/>
    </xf>
    <xf numFmtId="0" fontId="19" fillId="13"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22" fillId="13" borderId="1" xfId="0" applyFont="1" applyFill="1" applyBorder="1" applyAlignment="1">
      <alignment horizontal="center" vertical="center"/>
    </xf>
    <xf numFmtId="0" fontId="57" fillId="0" borderId="10" xfId="0" applyFont="1" applyBorder="1" applyAlignment="1">
      <alignment horizontal="center" vertical="center"/>
    </xf>
    <xf numFmtId="0" fontId="28" fillId="0" borderId="10" xfId="0" applyFont="1" applyBorder="1" applyAlignment="1">
      <alignment horizontal="center" vertical="center"/>
    </xf>
    <xf numFmtId="0" fontId="28" fillId="0" borderId="7" xfId="0" applyFont="1" applyBorder="1" applyAlignment="1">
      <alignment horizontal="center" vertical="center"/>
    </xf>
    <xf numFmtId="0" fontId="58" fillId="0" borderId="4" xfId="0" applyFont="1" applyBorder="1" applyAlignment="1">
      <alignment horizontal="left"/>
    </xf>
    <xf numFmtId="0" fontId="59" fillId="0" borderId="0" xfId="0" applyFont="1" applyAlignment="1">
      <alignment horizontal="center" vertical="center"/>
    </xf>
    <xf numFmtId="0" fontId="35" fillId="0" borderId="0" xfId="0" applyFont="1" applyAlignment="1">
      <alignment horizontal="center" vertical="center"/>
    </xf>
    <xf numFmtId="0" fontId="36" fillId="8" borderId="10" xfId="0" applyFont="1" applyFill="1" applyBorder="1" applyAlignment="1">
      <alignment horizontal="center"/>
    </xf>
    <xf numFmtId="0" fontId="4" fillId="17" borderId="6" xfId="0" applyFont="1" applyFill="1" applyBorder="1" applyAlignment="1">
      <alignment horizontal="center" vertical="center"/>
    </xf>
    <xf numFmtId="0" fontId="4" fillId="17" borderId="7" xfId="0" applyFont="1" applyFill="1" applyBorder="1" applyAlignment="1">
      <alignment horizontal="center" vertical="center"/>
    </xf>
    <xf numFmtId="0" fontId="4" fillId="17" borderId="12" xfId="0" applyFont="1" applyFill="1" applyBorder="1" applyAlignment="1">
      <alignment horizontal="center" vertical="center"/>
    </xf>
    <xf numFmtId="0" fontId="34" fillId="0" borderId="0" xfId="0" applyFont="1" applyAlignment="1">
      <alignment horizontal="left" vertical="center"/>
    </xf>
    <xf numFmtId="0" fontId="4" fillId="17" borderId="1" xfId="0" applyFont="1" applyFill="1" applyBorder="1" applyAlignment="1">
      <alignment horizontal="center" vertical="center"/>
    </xf>
    <xf numFmtId="0" fontId="4" fillId="17" borderId="1" xfId="0" applyFont="1" applyFill="1" applyBorder="1" applyAlignment="1">
      <alignment horizontal="center"/>
    </xf>
    <xf numFmtId="0" fontId="11" fillId="17" borderId="2"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53" fillId="0" borderId="15" xfId="0" applyFont="1" applyBorder="1" applyAlignment="1">
      <alignment horizontal="center" vertical="center"/>
    </xf>
    <xf numFmtId="0" fontId="29" fillId="0" borderId="15" xfId="0" applyFont="1" applyBorder="1" applyAlignment="1">
      <alignment horizontal="center" vertical="center"/>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2" fillId="8" borderId="17"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2" fillId="8" borderId="19" xfId="0" applyFont="1" applyFill="1" applyBorder="1" applyAlignment="1">
      <alignment horizontal="left"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31" fillId="8" borderId="17" xfId="0" applyFont="1" applyFill="1" applyBorder="1" applyAlignment="1">
      <alignment horizontal="left" vertical="center" wrapText="1"/>
    </xf>
    <xf numFmtId="0" fontId="31" fillId="8" borderId="18" xfId="0" applyFont="1" applyFill="1" applyBorder="1" applyAlignment="1">
      <alignment horizontal="left" vertical="center" wrapText="1"/>
    </xf>
    <xf numFmtId="0" fontId="31" fillId="8" borderId="19" xfId="0" applyFont="1" applyFill="1" applyBorder="1" applyAlignment="1">
      <alignment horizontal="left" vertical="center" wrapText="1"/>
    </xf>
    <xf numFmtId="0" fontId="33" fillId="13" borderId="20" xfId="0" applyFont="1" applyFill="1" applyBorder="1" applyAlignment="1">
      <alignment horizontal="center" vertical="center" wrapText="1"/>
    </xf>
    <xf numFmtId="0" fontId="33" fillId="13" borderId="21" xfId="0" applyFont="1" applyFill="1" applyBorder="1" applyAlignment="1">
      <alignment horizontal="center" vertical="center" wrapText="1"/>
    </xf>
    <xf numFmtId="0" fontId="33" fillId="13" borderId="22"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Fill="1" applyBorder="1" applyAlignment="1">
      <alignment horizontal="left" vertical="center" wrapText="1"/>
    </xf>
    <xf numFmtId="0" fontId="53" fillId="8" borderId="10"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23" fillId="8" borderId="7" xfId="0" applyFont="1" applyFill="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60" fillId="8" borderId="10"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24" fillId="0" borderId="4" xfId="0" applyFont="1" applyFill="1" applyBorder="1" applyAlignment="1">
      <alignment horizontal="center" vertical="center"/>
    </xf>
    <xf numFmtId="0" fontId="23" fillId="8" borderId="4" xfId="0" applyFont="1" applyFill="1" applyBorder="1" applyAlignment="1">
      <alignment horizontal="center" vertical="center" wrapText="1"/>
    </xf>
    <xf numFmtId="0" fontId="60" fillId="8" borderId="0"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60" fillId="0" borderId="0" xfId="0" applyFont="1" applyAlignment="1">
      <alignment horizontal="center" vertical="center"/>
    </xf>
    <xf numFmtId="0" fontId="17" fillId="0" borderId="0" xfId="0" applyFont="1" applyAlignment="1">
      <alignment horizontal="center" vertical="center"/>
    </xf>
    <xf numFmtId="0" fontId="17" fillId="8" borderId="9" xfId="0" applyFont="1" applyFill="1" applyBorder="1" applyAlignment="1">
      <alignment horizontal="center" vertical="center" wrapText="1"/>
    </xf>
    <xf numFmtId="0" fontId="10" fillId="0" borderId="0" xfId="0" applyFont="1" applyAlignment="1">
      <alignment horizontal="left" vertical="center" wrapText="1"/>
    </xf>
    <xf numFmtId="0" fontId="8" fillId="8" borderId="4" xfId="0" applyFont="1" applyFill="1" applyBorder="1" applyAlignment="1">
      <alignment horizontal="center" vertical="center" wrapText="1"/>
    </xf>
    <xf numFmtId="0" fontId="0" fillId="0" borderId="4" xfId="0" applyBorder="1" applyAlignment="1">
      <alignment horizontal="center"/>
    </xf>
    <xf numFmtId="0" fontId="11" fillId="6" borderId="1" xfId="0" applyFont="1" applyFill="1" applyBorder="1" applyAlignment="1">
      <alignment horizontal="right" vertical="center" wrapText="1"/>
    </xf>
    <xf numFmtId="3" fontId="11" fillId="6" borderId="1" xfId="0" applyNumberFormat="1" applyFont="1" applyFill="1" applyBorder="1" applyAlignment="1">
      <alignment horizontal="right" vertical="center" wrapText="1"/>
    </xf>
    <xf numFmtId="0" fontId="60" fillId="0" borderId="0" xfId="0" applyFont="1" applyAlignment="1">
      <alignment horizontal="center" vertical="center" wrapText="1"/>
    </xf>
    <xf numFmtId="0" fontId="17" fillId="0" borderId="0" xfId="0" applyFont="1" applyAlignment="1">
      <alignment horizontal="center" vertical="center" wrapText="1"/>
    </xf>
    <xf numFmtId="0" fontId="11" fillId="0" borderId="10" xfId="0" applyFont="1" applyBorder="1" applyAlignment="1">
      <alignment horizontal="center" vertical="center"/>
    </xf>
    <xf numFmtId="0" fontId="11" fillId="19" borderId="1" xfId="0" applyFont="1" applyFill="1" applyBorder="1" applyAlignment="1">
      <alignment horizontal="center" vertical="center" wrapText="1"/>
    </xf>
    <xf numFmtId="3" fontId="11" fillId="19" borderId="1" xfId="0" applyNumberFormat="1" applyFont="1" applyFill="1" applyBorder="1" applyAlignment="1">
      <alignment horizontal="center" vertical="center"/>
    </xf>
    <xf numFmtId="0" fontId="11" fillId="19" borderId="1" xfId="0" applyFont="1" applyFill="1" applyBorder="1" applyAlignment="1">
      <alignment horizontal="center" vertical="center"/>
    </xf>
    <xf numFmtId="0" fontId="11" fillId="19" borderId="1" xfId="0" applyFont="1" applyFill="1" applyBorder="1" applyAlignment="1">
      <alignment horizontal="right" vertical="center"/>
    </xf>
    <xf numFmtId="3" fontId="11" fillId="19" borderId="1" xfId="0" applyNumberFormat="1" applyFont="1" applyFill="1" applyBorder="1" applyAlignment="1">
      <alignment vertical="center"/>
    </xf>
    <xf numFmtId="3" fontId="11" fillId="19" borderId="1" xfId="0" applyNumberFormat="1" applyFont="1" applyFill="1" applyBorder="1" applyAlignment="1">
      <alignment horizontal="right" vertical="center"/>
    </xf>
    <xf numFmtId="0" fontId="6" fillId="26" borderId="1" xfId="0" applyFont="1" applyFill="1" applyBorder="1" applyAlignment="1">
      <alignment horizontal="center"/>
    </xf>
    <xf numFmtId="0" fontId="6" fillId="2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29" fillId="0" borderId="0" xfId="0" applyFont="1" applyAlignment="1">
      <alignment horizontal="center" wrapText="1"/>
    </xf>
    <xf numFmtId="0" fontId="0" fillId="0" borderId="0" xfId="0" applyFill="1" applyBorder="1" applyAlignment="1">
      <alignment horizontal="center" vertical="center"/>
    </xf>
    <xf numFmtId="0" fontId="0" fillId="32" borderId="1" xfId="0" applyFill="1" applyBorder="1" applyAlignment="1">
      <alignment horizontal="center" vertical="center" wrapText="1"/>
    </xf>
    <xf numFmtId="0" fontId="0" fillId="32" borderId="1" xfId="0" applyFill="1" applyBorder="1" applyAlignment="1">
      <alignment horizontal="center" vertical="center"/>
    </xf>
    <xf numFmtId="0" fontId="66" fillId="18" borderId="2" xfId="61" applyFont="1" applyFill="1" applyBorder="1" applyAlignment="1">
      <alignment horizontal="center" vertical="center" wrapText="1"/>
    </xf>
    <xf numFmtId="0" fontId="66" fillId="18" borderId="8" xfId="61" applyFont="1" applyFill="1" applyBorder="1" applyAlignment="1">
      <alignment horizontal="center" vertical="center" wrapText="1"/>
    </xf>
    <xf numFmtId="0" fontId="66" fillId="18" borderId="1" xfId="61" applyFont="1" applyFill="1" applyBorder="1" applyAlignment="1">
      <alignment horizontal="center" vertical="center" wrapText="1"/>
    </xf>
    <xf numFmtId="0" fontId="65" fillId="0" borderId="25" xfId="0" applyFont="1" applyFill="1" applyBorder="1" applyAlignment="1">
      <alignment horizontal="justify" vertical="center" wrapText="1"/>
    </xf>
    <xf numFmtId="0" fontId="65" fillId="0" borderId="13" xfId="0" applyFont="1" applyFill="1" applyBorder="1" applyAlignment="1">
      <alignment horizontal="justify" vertical="center" wrapText="1"/>
    </xf>
    <xf numFmtId="0" fontId="65" fillId="0" borderId="2" xfId="0" applyFont="1" applyFill="1" applyBorder="1" applyAlignment="1">
      <alignment horizontal="justify" vertical="center" wrapText="1"/>
    </xf>
    <xf numFmtId="0" fontId="65" fillId="0" borderId="25" xfId="0" applyFont="1" applyFill="1" applyBorder="1" applyAlignment="1">
      <alignment horizontal="left" vertical="center" wrapText="1"/>
    </xf>
    <xf numFmtId="0" fontId="65" fillId="0" borderId="13" xfId="0" applyFont="1" applyFill="1" applyBorder="1" applyAlignment="1">
      <alignment horizontal="left" vertical="center" wrapText="1"/>
    </xf>
    <xf numFmtId="0" fontId="65" fillId="33" borderId="25" xfId="0" applyFont="1" applyFill="1" applyBorder="1" applyAlignment="1">
      <alignment horizontal="left" vertical="center" wrapText="1"/>
    </xf>
    <xf numFmtId="0" fontId="65" fillId="33" borderId="13" xfId="0" applyFont="1" applyFill="1" applyBorder="1" applyAlignment="1">
      <alignment horizontal="left" vertical="center" wrapText="1"/>
    </xf>
    <xf numFmtId="0" fontId="65" fillId="33" borderId="2" xfId="0" applyFont="1" applyFill="1" applyBorder="1" applyAlignment="1">
      <alignment horizontal="justify" vertical="center" wrapText="1"/>
    </xf>
    <xf numFmtId="0" fontId="65" fillId="33" borderId="13" xfId="0" applyFont="1" applyFill="1" applyBorder="1" applyAlignment="1">
      <alignment horizontal="justify" vertical="center" wrapText="1"/>
    </xf>
    <xf numFmtId="0" fontId="65" fillId="0" borderId="24" xfId="0" applyFont="1" applyFill="1" applyBorder="1" applyAlignment="1">
      <alignment horizontal="left" vertical="center" wrapText="1"/>
    </xf>
    <xf numFmtId="0" fontId="65" fillId="33" borderId="1" xfId="0" applyFont="1" applyFill="1" applyBorder="1" applyAlignment="1">
      <alignment horizontal="justify" vertical="center" wrapText="1"/>
    </xf>
    <xf numFmtId="0" fontId="65" fillId="33" borderId="1" xfId="61" applyFont="1" applyFill="1" applyBorder="1" applyAlignment="1">
      <alignment horizontal="left" vertical="center" wrapText="1"/>
    </xf>
    <xf numFmtId="0" fontId="65" fillId="0" borderId="1" xfId="0" applyFont="1" applyFill="1" applyBorder="1" applyAlignment="1">
      <alignment horizontal="justify" vertical="center" wrapText="1"/>
    </xf>
    <xf numFmtId="0" fontId="65" fillId="33" borderId="13" xfId="61" applyFont="1" applyFill="1" applyBorder="1" applyAlignment="1">
      <alignment horizontal="left" vertical="center" wrapText="1"/>
    </xf>
    <xf numFmtId="0" fontId="65" fillId="33" borderId="24" xfId="0" applyFont="1" applyFill="1" applyBorder="1" applyAlignment="1">
      <alignment horizontal="left" vertical="center" wrapText="1"/>
    </xf>
    <xf numFmtId="0" fontId="65" fillId="33" borderId="2" xfId="0" applyFont="1" applyFill="1" applyBorder="1" applyAlignment="1">
      <alignment horizontal="left" vertical="center" wrapText="1"/>
    </xf>
    <xf numFmtId="0" fontId="65" fillId="33" borderId="2" xfId="0" applyFont="1" applyFill="1" applyBorder="1" applyAlignment="1">
      <alignment vertical="center" wrapText="1"/>
    </xf>
    <xf numFmtId="0" fontId="65" fillId="33" borderId="24" xfId="0" applyFont="1" applyFill="1" applyBorder="1" applyAlignment="1">
      <alignment vertical="center" wrapText="1"/>
    </xf>
    <xf numFmtId="0" fontId="65" fillId="0" borderId="1" xfId="0" applyFont="1" applyFill="1" applyBorder="1" applyAlignment="1">
      <alignment horizontal="left" vertical="center" wrapText="1"/>
    </xf>
    <xf numFmtId="0" fontId="65" fillId="33" borderId="1" xfId="0" applyFont="1" applyFill="1" applyBorder="1" applyAlignment="1">
      <alignment horizontal="left" vertical="center" wrapText="1"/>
    </xf>
    <xf numFmtId="0" fontId="68" fillId="34" borderId="0" xfId="61" applyFont="1" applyFill="1" applyAlignment="1">
      <alignment horizontal="left" wrapText="1"/>
    </xf>
    <xf numFmtId="0" fontId="68" fillId="34" borderId="0" xfId="61" applyFont="1" applyFill="1" applyAlignment="1">
      <alignment horizontal="left"/>
    </xf>
    <xf numFmtId="0" fontId="46" fillId="0" borderId="0" xfId="0" applyFont="1" applyAlignment="1">
      <alignment horizontal="center" vertical="center"/>
    </xf>
    <xf numFmtId="0" fontId="0" fillId="0" borderId="0" xfId="0" applyAlignment="1">
      <alignment horizontal="center"/>
    </xf>
    <xf numFmtId="0" fontId="47" fillId="0" borderId="0" xfId="0" applyFont="1" applyAlignment="1">
      <alignment horizontal="center" vertical="center"/>
    </xf>
    <xf numFmtId="0" fontId="48" fillId="8" borderId="0" xfId="0" applyFont="1" applyFill="1" applyAlignment="1">
      <alignment horizontal="center"/>
    </xf>
    <xf numFmtId="0" fontId="64" fillId="0" borderId="0" xfId="0" applyFont="1" applyAlignment="1">
      <alignment horizontal="center" vertical="center" wrapText="1"/>
    </xf>
    <xf numFmtId="0" fontId="15" fillId="0" borderId="0" xfId="0" applyFont="1" applyAlignment="1">
      <alignment horizontal="center"/>
    </xf>
    <xf numFmtId="0" fontId="16" fillId="0" borderId="0" xfId="0" applyFont="1" applyAlignment="1">
      <alignment horizontal="center"/>
    </xf>
    <xf numFmtId="0" fontId="4" fillId="0" borderId="10" xfId="0" applyFont="1" applyBorder="1" applyAlignment="1">
      <alignment horizontal="center" wrapText="1"/>
    </xf>
    <xf numFmtId="0" fontId="4" fillId="0" borderId="10" xfId="0" applyFont="1" applyBorder="1" applyAlignment="1">
      <alignment horizontal="center"/>
    </xf>
    <xf numFmtId="0" fontId="62" fillId="0" borderId="7" xfId="0" applyFont="1" applyBorder="1" applyAlignment="1">
      <alignment horizontal="center" vertical="center" readingOrder="1"/>
    </xf>
    <xf numFmtId="0" fontId="23" fillId="0" borderId="0" xfId="0" applyFont="1" applyAlignment="1">
      <alignment horizontal="center"/>
    </xf>
    <xf numFmtId="0" fontId="23" fillId="8" borderId="0" xfId="0" applyFont="1" applyFill="1" applyBorder="1" applyAlignment="1">
      <alignment horizontal="center" vertical="center"/>
    </xf>
    <xf numFmtId="0" fontId="37" fillId="8" borderId="0" xfId="0" applyFont="1" applyFill="1" applyBorder="1" applyAlignment="1">
      <alignment horizontal="center" vertical="center" wrapText="1"/>
    </xf>
    <xf numFmtId="0" fontId="62" fillId="35" borderId="1" xfId="0" applyFont="1" applyFill="1" applyBorder="1" applyAlignment="1">
      <alignment horizontal="center"/>
    </xf>
    <xf numFmtId="0" fontId="4" fillId="35" borderId="6" xfId="0" applyFont="1" applyFill="1" applyBorder="1" applyAlignment="1">
      <alignment horizontal="center"/>
    </xf>
    <xf numFmtId="0" fontId="4" fillId="35" borderId="7" xfId="0" applyFont="1" applyFill="1" applyBorder="1" applyAlignment="1">
      <alignment horizontal="center"/>
    </xf>
    <xf numFmtId="0" fontId="4" fillId="35" borderId="12" xfId="0" applyFont="1" applyFill="1" applyBorder="1" applyAlignment="1">
      <alignment horizontal="center"/>
    </xf>
    <xf numFmtId="0" fontId="4" fillId="0" borderId="0" xfId="0" applyFont="1" applyBorder="1" applyAlignment="1">
      <alignment horizont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wrapText="1"/>
    </xf>
  </cellXfs>
  <cellStyles count="62">
    <cellStyle name="Bueno" xfId="2" builtinId="26"/>
    <cellStyle name="Celda de comprobación" xfId="29" builtinId="2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Millares" xfId="1" builtinId="3"/>
    <cellStyle name="Normal" xfId="0" builtinId="0"/>
    <cellStyle name="Normal_Indicadores trimestrales de apoyos de fomento financiero y tecnológico 2008" xfId="61"/>
    <cellStyle name="Porcentaje" xfId="60" builtinId="5"/>
  </cellStyles>
  <dxfs count="0"/>
  <tableStyles count="0" defaultTableStyle="TableStyleMedium9" defaultPivotStyle="PivotStyleMedium4"/>
  <colors>
    <mruColors>
      <color rgb="FFFFFF66"/>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305843844051179"/>
          <c:y val="0.12905773696248055"/>
          <c:w val="0.84230226303417932"/>
          <c:h val="0.75984845575012661"/>
        </c:manualLayout>
      </c:layout>
      <c:barChart>
        <c:barDir val="col"/>
        <c:grouping val="clustered"/>
        <c:varyColors val="0"/>
        <c:ser>
          <c:idx val="0"/>
          <c:order val="0"/>
          <c:invertIfNegative val="0"/>
          <c:dPt>
            <c:idx val="0"/>
            <c:invertIfNegative val="0"/>
            <c:bubble3D val="0"/>
            <c:spPr>
              <a:solidFill>
                <a:srgbClr val="996600"/>
              </a:solidFill>
            </c:spPr>
            <c:extLst>
              <c:ext xmlns:c16="http://schemas.microsoft.com/office/drawing/2014/chart" uri="{C3380CC4-5D6E-409C-BE32-E72D297353CC}">
                <c16:uniqueId val="{00000001-AEC7-4F05-B759-80A2BFC21C93}"/>
              </c:ext>
            </c:extLst>
          </c:dPt>
          <c:dPt>
            <c:idx val="1"/>
            <c:invertIfNegative val="0"/>
            <c:bubble3D val="0"/>
            <c:spPr>
              <a:solidFill>
                <a:srgbClr val="FF0000"/>
              </a:solidFill>
            </c:spPr>
            <c:extLst>
              <c:ext xmlns:c16="http://schemas.microsoft.com/office/drawing/2014/chart" uri="{C3380CC4-5D6E-409C-BE32-E72D297353CC}">
                <c16:uniqueId val="{00000003-AEC7-4F05-B759-80A2BFC21C93}"/>
              </c:ext>
            </c:extLst>
          </c:dPt>
          <c:dPt>
            <c:idx val="2"/>
            <c:invertIfNegative val="0"/>
            <c:bubble3D val="0"/>
            <c:spPr>
              <a:solidFill>
                <a:schemeClr val="bg1">
                  <a:lumMod val="50000"/>
                </a:schemeClr>
              </a:solidFill>
            </c:spPr>
            <c:extLst>
              <c:ext xmlns:c16="http://schemas.microsoft.com/office/drawing/2014/chart" uri="{C3380CC4-5D6E-409C-BE32-E72D297353CC}">
                <c16:uniqueId val="{00000005-AEC7-4F05-B759-80A2BFC21C93}"/>
              </c:ext>
            </c:extLst>
          </c:dPt>
          <c:dPt>
            <c:idx val="3"/>
            <c:invertIfNegative val="0"/>
            <c:bubble3D val="0"/>
            <c:spPr>
              <a:solidFill>
                <a:schemeClr val="accent6">
                  <a:lumMod val="75000"/>
                </a:schemeClr>
              </a:solidFill>
            </c:spPr>
            <c:extLst>
              <c:ext xmlns:c16="http://schemas.microsoft.com/office/drawing/2014/chart" uri="{C3380CC4-5D6E-409C-BE32-E72D297353CC}">
                <c16:uniqueId val="{00000007-AEC7-4F05-B759-80A2BFC21C93}"/>
              </c:ext>
            </c:extLst>
          </c:dPt>
          <c:dPt>
            <c:idx val="4"/>
            <c:invertIfNegative val="0"/>
            <c:bubble3D val="0"/>
            <c:spPr>
              <a:solidFill>
                <a:schemeClr val="bg1">
                  <a:lumMod val="50000"/>
                </a:schemeClr>
              </a:solidFill>
            </c:spPr>
            <c:extLst>
              <c:ext xmlns:c16="http://schemas.microsoft.com/office/drawing/2014/chart" uri="{C3380CC4-5D6E-409C-BE32-E72D297353CC}">
                <c16:uniqueId val="{00000009-AEC7-4F05-B759-80A2BFC21C93}"/>
              </c:ext>
            </c:extLst>
          </c:dPt>
          <c:dPt>
            <c:idx val="5"/>
            <c:invertIfNegative val="0"/>
            <c:bubble3D val="0"/>
            <c:spPr>
              <a:solidFill>
                <a:schemeClr val="bg1">
                  <a:lumMod val="50000"/>
                </a:schemeClr>
              </a:solidFill>
            </c:spPr>
            <c:extLst>
              <c:ext xmlns:c16="http://schemas.microsoft.com/office/drawing/2014/chart" uri="{C3380CC4-5D6E-409C-BE32-E72D297353CC}">
                <c16:uniqueId val="{0000000B-AEC7-4F05-B759-80A2BFC21C93}"/>
              </c:ext>
            </c:extLst>
          </c:dPt>
          <c:cat>
            <c:strRef>
              <c:f>'Figura 4'!$B$21:$B$26</c:f>
              <c:strCache>
                <c:ptCount val="6"/>
                <c:pt idx="0">
                  <c:v>Noroeste</c:v>
                </c:pt>
                <c:pt idx="1">
                  <c:v>Norte</c:v>
                </c:pt>
                <c:pt idx="2">
                  <c:v>Occidente</c:v>
                </c:pt>
                <c:pt idx="3">
                  <c:v>Sur</c:v>
                </c:pt>
                <c:pt idx="4">
                  <c:v>Sureste</c:v>
                </c:pt>
                <c:pt idx="5">
                  <c:v>Ofic Centr/otros</c:v>
                </c:pt>
              </c:strCache>
            </c:strRef>
          </c:cat>
          <c:val>
            <c:numRef>
              <c:f>'Figura 4'!$C$21:$C$26</c:f>
              <c:numCache>
                <c:formatCode>_-* #,##0_-;\-* #,##0_-;_-* "-"??_-;_-@_-</c:formatCode>
                <c:ptCount val="6"/>
                <c:pt idx="0">
                  <c:v>49341337.143625066</c:v>
                </c:pt>
                <c:pt idx="1">
                  <c:v>58940536.189174943</c:v>
                </c:pt>
                <c:pt idx="2">
                  <c:v>139115253.56737459</c:v>
                </c:pt>
                <c:pt idx="3">
                  <c:v>148856966.43045276</c:v>
                </c:pt>
                <c:pt idx="4">
                  <c:v>68709860.211843029</c:v>
                </c:pt>
                <c:pt idx="5">
                  <c:v>11340302.99599999</c:v>
                </c:pt>
              </c:numCache>
            </c:numRef>
          </c:val>
          <c:extLst>
            <c:ext xmlns:c16="http://schemas.microsoft.com/office/drawing/2014/chart" uri="{C3380CC4-5D6E-409C-BE32-E72D297353CC}">
              <c16:uniqueId val="{0000000C-AEC7-4F05-B759-80A2BFC21C93}"/>
            </c:ext>
          </c:extLst>
        </c:ser>
        <c:dLbls>
          <c:showLegendKey val="0"/>
          <c:showVal val="0"/>
          <c:showCatName val="0"/>
          <c:showSerName val="0"/>
          <c:showPercent val="0"/>
          <c:showBubbleSize val="0"/>
        </c:dLbls>
        <c:gapWidth val="150"/>
        <c:axId val="476619280"/>
        <c:axId val="476621240"/>
      </c:barChart>
      <c:catAx>
        <c:axId val="476619280"/>
        <c:scaling>
          <c:orientation val="minMax"/>
        </c:scaling>
        <c:delete val="0"/>
        <c:axPos val="b"/>
        <c:numFmt formatCode="General" sourceLinked="0"/>
        <c:majorTickMark val="out"/>
        <c:minorTickMark val="none"/>
        <c:tickLblPos val="nextTo"/>
        <c:crossAx val="476621240"/>
        <c:crosses val="autoZero"/>
        <c:auto val="1"/>
        <c:lblAlgn val="ctr"/>
        <c:lblOffset val="100"/>
        <c:noMultiLvlLbl val="0"/>
      </c:catAx>
      <c:valAx>
        <c:axId val="476621240"/>
        <c:scaling>
          <c:orientation val="minMax"/>
        </c:scaling>
        <c:delete val="0"/>
        <c:axPos val="l"/>
        <c:majorGridlines/>
        <c:numFmt formatCode="_-* #,##0_-;\-* #,##0_-;_-* &quot;-&quot;??_-;_-@_-" sourceLinked="1"/>
        <c:majorTickMark val="out"/>
        <c:minorTickMark val="none"/>
        <c:tickLblPos val="nextTo"/>
        <c:crossAx val="476619280"/>
        <c:crosses val="autoZero"/>
        <c:crossBetween val="between"/>
      </c:valAx>
    </c:plotArea>
    <c:plotVisOnly val="1"/>
    <c:dispBlanksAs val="gap"/>
    <c:showDLblsOverMax val="0"/>
  </c:chart>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MX" sz="1400" b="1">
                <a:effectLst/>
              </a:rPr>
              <a:t>FIGURA 12 FIRA: DISTRIBUCIÓN REGIONAL DE APOYOS TECNOLÓGICOS</a:t>
            </a:r>
            <a:r>
              <a:rPr lang="es-MX" sz="1400" b="1" baseline="0">
                <a:effectLst/>
              </a:rPr>
              <a:t> </a:t>
            </a:r>
            <a:r>
              <a:rPr lang="es-MX" sz="1400" b="1">
                <a:effectLst/>
              </a:rPr>
              <a:t>PROMEDIO ANUAL 2010-2013 (Cifras en Pesos)</a:t>
            </a:r>
          </a:p>
          <a:p>
            <a:pPr>
              <a:defRPr/>
            </a:pPr>
            <a:endParaRPr lang="es-ES" sz="1400"/>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AACE-42B6-9E78-B2975E708EE1}"/>
              </c:ext>
            </c:extLst>
          </c:dPt>
          <c:dPt>
            <c:idx val="1"/>
            <c:invertIfNegative val="0"/>
            <c:bubble3D val="0"/>
            <c:spPr>
              <a:solidFill>
                <a:srgbClr val="FFC000"/>
              </a:solidFill>
            </c:spPr>
            <c:extLst>
              <c:ext xmlns:c16="http://schemas.microsoft.com/office/drawing/2014/chart" uri="{C3380CC4-5D6E-409C-BE32-E72D297353CC}">
                <c16:uniqueId val="{00000003-AACE-42B6-9E78-B2975E708EE1}"/>
              </c:ext>
            </c:extLst>
          </c:dPt>
          <c:dPt>
            <c:idx val="2"/>
            <c:invertIfNegative val="0"/>
            <c:bubble3D val="0"/>
            <c:spPr>
              <a:solidFill>
                <a:srgbClr val="00B050"/>
              </a:solidFill>
            </c:spPr>
            <c:extLst>
              <c:ext xmlns:c16="http://schemas.microsoft.com/office/drawing/2014/chart" uri="{C3380CC4-5D6E-409C-BE32-E72D297353CC}">
                <c16:uniqueId val="{00000005-AACE-42B6-9E78-B2975E708EE1}"/>
              </c:ext>
            </c:extLst>
          </c:dPt>
          <c:dPt>
            <c:idx val="3"/>
            <c:invertIfNegative val="0"/>
            <c:bubble3D val="0"/>
            <c:spPr>
              <a:solidFill>
                <a:schemeClr val="accent4"/>
              </a:solidFill>
            </c:spPr>
            <c:extLst>
              <c:ext xmlns:c16="http://schemas.microsoft.com/office/drawing/2014/chart" uri="{C3380CC4-5D6E-409C-BE32-E72D297353CC}">
                <c16:uniqueId val="{00000007-AACE-42B6-9E78-B2975E708EE1}"/>
              </c:ext>
            </c:extLst>
          </c:dPt>
          <c:dPt>
            <c:idx val="4"/>
            <c:invertIfNegative val="0"/>
            <c:bubble3D val="0"/>
            <c:spPr>
              <a:solidFill>
                <a:schemeClr val="accent1"/>
              </a:solidFill>
            </c:spPr>
            <c:extLst>
              <c:ext xmlns:c16="http://schemas.microsoft.com/office/drawing/2014/chart" uri="{C3380CC4-5D6E-409C-BE32-E72D297353CC}">
                <c16:uniqueId val="{00000009-AACE-42B6-9E78-B2975E708EE1}"/>
              </c:ext>
            </c:extLst>
          </c:dPt>
          <c:dPt>
            <c:idx val="5"/>
            <c:invertIfNegative val="0"/>
            <c:bubble3D val="0"/>
            <c:spPr>
              <a:solidFill>
                <a:schemeClr val="accent6">
                  <a:lumMod val="50000"/>
                </a:schemeClr>
              </a:solidFill>
            </c:spPr>
            <c:extLst>
              <c:ext xmlns:c16="http://schemas.microsoft.com/office/drawing/2014/chart" uri="{C3380CC4-5D6E-409C-BE32-E72D297353CC}">
                <c16:uniqueId val="{0000000B-AACE-42B6-9E78-B2975E708EE1}"/>
              </c:ext>
            </c:extLst>
          </c:dPt>
          <c:dLbls>
            <c:numFmt formatCode="#,##0" sourceLinked="0"/>
            <c:spPr>
              <a:noFill/>
              <a:ln>
                <a:noFill/>
              </a:ln>
              <a:effectLst/>
            </c:spPr>
            <c:txPr>
              <a:bodyPr wrap="square" lIns="38100" tIns="19050" rIns="38100" bIns="19050" anchor="ctr">
                <a:spAutoFit/>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Noroeste</c:v>
              </c:pt>
              <c:pt idx="1">
                <c:v>Norte</c:v>
              </c:pt>
              <c:pt idx="2">
                <c:v>Occidente</c:v>
              </c:pt>
              <c:pt idx="3">
                <c:v>Sur</c:v>
              </c:pt>
              <c:pt idx="4">
                <c:v>Sureste</c:v>
              </c:pt>
              <c:pt idx="5">
                <c:v>Ofic Centr/otros</c:v>
              </c:pt>
            </c:strLit>
          </c:cat>
          <c:val>
            <c:numLit>
              <c:formatCode>General</c:formatCode>
              <c:ptCount val="6"/>
              <c:pt idx="0">
                <c:v>25167422.461125068</c:v>
              </c:pt>
              <c:pt idx="1">
                <c:v>39346288.944174945</c:v>
              </c:pt>
              <c:pt idx="2">
                <c:v>77617288.994874656</c:v>
              </c:pt>
              <c:pt idx="3">
                <c:v>95496114.167952627</c:v>
              </c:pt>
              <c:pt idx="4">
                <c:v>44446461.66934301</c:v>
              </c:pt>
              <c:pt idx="5">
                <c:v>11340302.99599999</c:v>
              </c:pt>
            </c:numLit>
          </c:val>
          <c:extLst>
            <c:ext xmlns:c16="http://schemas.microsoft.com/office/drawing/2014/chart" uri="{C3380CC4-5D6E-409C-BE32-E72D297353CC}">
              <c16:uniqueId val="{0000000C-AACE-42B6-9E78-B2975E708EE1}"/>
            </c:ext>
          </c:extLst>
        </c:ser>
        <c:dLbls>
          <c:showLegendKey val="0"/>
          <c:showVal val="1"/>
          <c:showCatName val="0"/>
          <c:showSerName val="0"/>
          <c:showPercent val="0"/>
          <c:showBubbleSize val="0"/>
        </c:dLbls>
        <c:gapWidth val="0"/>
        <c:axId val="439020376"/>
        <c:axId val="439020768"/>
      </c:barChart>
      <c:catAx>
        <c:axId val="439020376"/>
        <c:scaling>
          <c:orientation val="minMax"/>
        </c:scaling>
        <c:delete val="0"/>
        <c:axPos val="b"/>
        <c:numFmt formatCode="General" sourceLinked="0"/>
        <c:majorTickMark val="out"/>
        <c:minorTickMark val="none"/>
        <c:tickLblPos val="nextTo"/>
        <c:crossAx val="439020768"/>
        <c:crosses val="autoZero"/>
        <c:auto val="1"/>
        <c:lblAlgn val="ctr"/>
        <c:lblOffset val="100"/>
        <c:noMultiLvlLbl val="0"/>
      </c:catAx>
      <c:valAx>
        <c:axId val="439020768"/>
        <c:scaling>
          <c:orientation val="minMax"/>
        </c:scaling>
        <c:delete val="0"/>
        <c:axPos val="l"/>
        <c:majorGridlines/>
        <c:numFmt formatCode="#,##0" sourceLinked="0"/>
        <c:majorTickMark val="out"/>
        <c:minorTickMark val="none"/>
        <c:tickLblPos val="nextTo"/>
        <c:txPr>
          <a:bodyPr/>
          <a:lstStyle/>
          <a:p>
            <a:pPr>
              <a:defRPr b="1"/>
            </a:pPr>
            <a:endParaRPr lang="es-MX"/>
          </a:p>
        </c:txPr>
        <c:crossAx val="439020376"/>
        <c:crosses val="autoZero"/>
        <c:crossBetween val="between"/>
      </c:valAx>
    </c:plotArea>
    <c:plotVisOnly val="1"/>
    <c:dispBlanksAs val="gap"/>
    <c:showDLblsOverMax val="0"/>
  </c:chart>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MX" sz="1400" b="1" i="0" baseline="0">
                <a:effectLst/>
              </a:rPr>
              <a:t>FIGURA 14. FIRA: DISTRIBUCIÓN REGIONAL DE APOYOS TRCNOLÓGICOS Y FINANCIEROS PROMEDIO ANUAL 2010-2013 (Cifras en Pesos)</a:t>
            </a:r>
            <a:r>
              <a:rPr lang="es-MX" sz="1400"/>
              <a:t> </a:t>
            </a:r>
            <a:endParaRPr lang="es-ES" sz="1400"/>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131B-470B-B733-413FDFAB704E}"/>
              </c:ext>
            </c:extLst>
          </c:dPt>
          <c:dPt>
            <c:idx val="1"/>
            <c:invertIfNegative val="0"/>
            <c:bubble3D val="0"/>
            <c:spPr>
              <a:solidFill>
                <a:srgbClr val="FFC000"/>
              </a:solidFill>
            </c:spPr>
            <c:extLst>
              <c:ext xmlns:c16="http://schemas.microsoft.com/office/drawing/2014/chart" uri="{C3380CC4-5D6E-409C-BE32-E72D297353CC}">
                <c16:uniqueId val="{00000003-131B-470B-B733-413FDFAB704E}"/>
              </c:ext>
            </c:extLst>
          </c:dPt>
          <c:dPt>
            <c:idx val="2"/>
            <c:invertIfNegative val="0"/>
            <c:bubble3D val="0"/>
            <c:spPr>
              <a:solidFill>
                <a:srgbClr val="7030A0"/>
              </a:solidFill>
            </c:spPr>
            <c:extLst>
              <c:ext xmlns:c16="http://schemas.microsoft.com/office/drawing/2014/chart" uri="{C3380CC4-5D6E-409C-BE32-E72D297353CC}">
                <c16:uniqueId val="{00000005-131B-470B-B733-413FDFAB704E}"/>
              </c:ext>
            </c:extLst>
          </c:dPt>
          <c:dPt>
            <c:idx val="3"/>
            <c:invertIfNegative val="0"/>
            <c:bubble3D val="0"/>
            <c:spPr>
              <a:solidFill>
                <a:srgbClr val="92D050"/>
              </a:solidFill>
            </c:spPr>
            <c:extLst>
              <c:ext xmlns:c16="http://schemas.microsoft.com/office/drawing/2014/chart" uri="{C3380CC4-5D6E-409C-BE32-E72D297353CC}">
                <c16:uniqueId val="{00000007-131B-470B-B733-413FDFAB704E}"/>
              </c:ext>
            </c:extLst>
          </c:dPt>
          <c:dPt>
            <c:idx val="4"/>
            <c:invertIfNegative val="0"/>
            <c:bubble3D val="0"/>
            <c:spPr>
              <a:solidFill>
                <a:schemeClr val="accent1"/>
              </a:solidFill>
            </c:spPr>
            <c:extLst>
              <c:ext xmlns:c16="http://schemas.microsoft.com/office/drawing/2014/chart" uri="{C3380CC4-5D6E-409C-BE32-E72D297353CC}">
                <c16:uniqueId val="{00000009-131B-470B-B733-413FDFAB704E}"/>
              </c:ext>
            </c:extLst>
          </c:dPt>
          <c:dPt>
            <c:idx val="5"/>
            <c:invertIfNegative val="0"/>
            <c:bubble3D val="0"/>
            <c:spPr>
              <a:solidFill>
                <a:schemeClr val="accent3">
                  <a:lumMod val="50000"/>
                </a:schemeClr>
              </a:solidFill>
            </c:spPr>
            <c:extLst>
              <c:ext xmlns:c16="http://schemas.microsoft.com/office/drawing/2014/chart" uri="{C3380CC4-5D6E-409C-BE32-E72D297353CC}">
                <c16:uniqueId val="{0000000B-131B-470B-B733-413FDFAB704E}"/>
              </c:ext>
            </c:extLst>
          </c:dPt>
          <c:dLbls>
            <c:numFmt formatCode="#,##0" sourceLinked="0"/>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Noroeste</c:v>
              </c:pt>
              <c:pt idx="1">
                <c:v>Norte</c:v>
              </c:pt>
              <c:pt idx="2">
                <c:v>Occidente</c:v>
              </c:pt>
              <c:pt idx="3">
                <c:v>Sur</c:v>
              </c:pt>
              <c:pt idx="4">
                <c:v>Sureste</c:v>
              </c:pt>
              <c:pt idx="5">
                <c:v>Ofic Centr </c:v>
              </c:pt>
            </c:strLit>
          </c:cat>
          <c:val>
            <c:numLit>
              <c:formatCode>General</c:formatCode>
              <c:ptCount val="6"/>
              <c:pt idx="0">
                <c:v>49341337.143625066</c:v>
              </c:pt>
              <c:pt idx="1">
                <c:v>58940536.189174943</c:v>
              </c:pt>
              <c:pt idx="2">
                <c:v>139115253.56737459</c:v>
              </c:pt>
              <c:pt idx="3">
                <c:v>148856966.43045276</c:v>
              </c:pt>
              <c:pt idx="4">
                <c:v>68709860.211843029</c:v>
              </c:pt>
              <c:pt idx="5">
                <c:v>11340302.99599999</c:v>
              </c:pt>
            </c:numLit>
          </c:val>
          <c:extLst>
            <c:ext xmlns:c16="http://schemas.microsoft.com/office/drawing/2014/chart" uri="{C3380CC4-5D6E-409C-BE32-E72D297353CC}">
              <c16:uniqueId val="{0000000C-131B-470B-B733-413FDFAB704E}"/>
            </c:ext>
          </c:extLst>
        </c:ser>
        <c:dLbls>
          <c:showLegendKey val="0"/>
          <c:showVal val="0"/>
          <c:showCatName val="0"/>
          <c:showSerName val="0"/>
          <c:showPercent val="0"/>
          <c:showBubbleSize val="0"/>
        </c:dLbls>
        <c:gapWidth val="0"/>
        <c:axId val="364391016"/>
        <c:axId val="364390624"/>
      </c:barChart>
      <c:catAx>
        <c:axId val="364391016"/>
        <c:scaling>
          <c:orientation val="minMax"/>
        </c:scaling>
        <c:delete val="0"/>
        <c:axPos val="b"/>
        <c:numFmt formatCode="General" sourceLinked="0"/>
        <c:majorTickMark val="none"/>
        <c:minorTickMark val="none"/>
        <c:tickLblPos val="nextTo"/>
        <c:crossAx val="364390624"/>
        <c:crosses val="autoZero"/>
        <c:auto val="1"/>
        <c:lblAlgn val="ctr"/>
        <c:lblOffset val="100"/>
        <c:noMultiLvlLbl val="0"/>
      </c:catAx>
      <c:valAx>
        <c:axId val="364390624"/>
        <c:scaling>
          <c:orientation val="minMax"/>
        </c:scaling>
        <c:delete val="0"/>
        <c:axPos val="l"/>
        <c:majorGridlines/>
        <c:numFmt formatCode="#,##0" sourceLinked="0"/>
        <c:majorTickMark val="none"/>
        <c:minorTickMark val="none"/>
        <c:tickLblPos val="nextTo"/>
        <c:txPr>
          <a:bodyPr/>
          <a:lstStyle/>
          <a:p>
            <a:pPr>
              <a:defRPr b="1"/>
            </a:pPr>
            <a:endParaRPr lang="es-MX"/>
          </a:p>
        </c:txPr>
        <c:crossAx val="364391016"/>
        <c:crosses val="autoZero"/>
        <c:crossBetween val="between"/>
      </c:valAx>
    </c:plotArea>
    <c:plotVisOnly val="1"/>
    <c:dispBlanksAs val="gap"/>
    <c:showDLblsOverMax val="0"/>
  </c:chart>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MX" sz="1400" b="1" i="0" baseline="0">
                <a:effectLst/>
              </a:rPr>
              <a:t>FIGURA 13. FIRA: DISTRIBUCIÓN REGIONAL DE APOYOS FINANCIEROS PROMEDIO ANUAL 2010-2013 (Cifras en Pesos)</a:t>
            </a:r>
            <a:endParaRPr lang="es-MX" sz="1400">
              <a:effectLst/>
            </a:endParaRPr>
          </a:p>
          <a:p>
            <a:pPr>
              <a:defRPr/>
            </a:pPr>
            <a:endParaRPr lang="es-ES" sz="1400"/>
          </a:p>
        </c:rich>
      </c:tx>
      <c:layout/>
      <c:overlay val="0"/>
    </c:title>
    <c:autoTitleDeleted val="0"/>
    <c:plotArea>
      <c:layout/>
      <c:barChart>
        <c:barDir val="col"/>
        <c:grouping val="clustered"/>
        <c:varyColors val="0"/>
        <c:ser>
          <c:idx val="0"/>
          <c:order val="0"/>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1-D00C-4526-A5D8-55E4725DFD63}"/>
              </c:ext>
            </c:extLst>
          </c:dPt>
          <c:dPt>
            <c:idx val="1"/>
            <c:invertIfNegative val="0"/>
            <c:bubble3D val="0"/>
            <c:spPr>
              <a:solidFill>
                <a:srgbClr val="92D050"/>
              </a:solidFill>
            </c:spPr>
            <c:extLst>
              <c:ext xmlns:c16="http://schemas.microsoft.com/office/drawing/2014/chart" uri="{C3380CC4-5D6E-409C-BE32-E72D297353CC}">
                <c16:uniqueId val="{00000003-D00C-4526-A5D8-55E4725DFD63}"/>
              </c:ext>
            </c:extLst>
          </c:dPt>
          <c:dPt>
            <c:idx val="2"/>
            <c:invertIfNegative val="0"/>
            <c:bubble3D val="0"/>
            <c:spPr>
              <a:solidFill>
                <a:srgbClr val="00B050"/>
              </a:solidFill>
            </c:spPr>
            <c:extLst>
              <c:ext xmlns:c16="http://schemas.microsoft.com/office/drawing/2014/chart" uri="{C3380CC4-5D6E-409C-BE32-E72D297353CC}">
                <c16:uniqueId val="{00000005-D00C-4526-A5D8-55E4725DFD63}"/>
              </c:ext>
            </c:extLst>
          </c:dPt>
          <c:dPt>
            <c:idx val="3"/>
            <c:invertIfNegative val="0"/>
            <c:bubble3D val="0"/>
            <c:spPr>
              <a:solidFill>
                <a:srgbClr val="FFFF66"/>
              </a:solidFill>
            </c:spPr>
            <c:extLst>
              <c:ext xmlns:c16="http://schemas.microsoft.com/office/drawing/2014/chart" uri="{C3380CC4-5D6E-409C-BE32-E72D297353CC}">
                <c16:uniqueId val="{00000007-D00C-4526-A5D8-55E4725DFD63}"/>
              </c:ext>
            </c:extLst>
          </c:dPt>
          <c:dPt>
            <c:idx val="4"/>
            <c:invertIfNegative val="0"/>
            <c:bubble3D val="0"/>
            <c:spPr>
              <a:solidFill>
                <a:srgbClr val="FF0000"/>
              </a:solidFill>
            </c:spPr>
            <c:extLst>
              <c:ext xmlns:c16="http://schemas.microsoft.com/office/drawing/2014/chart" uri="{C3380CC4-5D6E-409C-BE32-E72D297353CC}">
                <c16:uniqueId val="{00000009-D00C-4526-A5D8-55E4725DFD63}"/>
              </c:ext>
            </c:extLst>
          </c:dPt>
          <c:dLbls>
            <c:numFmt formatCode="#,##0" sourceLinked="0"/>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Noroeste</c:v>
              </c:pt>
              <c:pt idx="1">
                <c:v>Norte</c:v>
              </c:pt>
              <c:pt idx="2">
                <c:v>Occidente</c:v>
              </c:pt>
              <c:pt idx="3">
                <c:v>Sur</c:v>
              </c:pt>
              <c:pt idx="4">
                <c:v>Sureste</c:v>
              </c:pt>
            </c:strLit>
          </c:cat>
          <c:val>
            <c:numLit>
              <c:formatCode>General</c:formatCode>
              <c:ptCount val="5"/>
              <c:pt idx="0">
                <c:v>24173914.682499997</c:v>
              </c:pt>
              <c:pt idx="1">
                <c:v>19594247.244999997</c:v>
              </c:pt>
              <c:pt idx="2">
                <c:v>61497964.572499946</c:v>
              </c:pt>
              <c:pt idx="3">
                <c:v>53360852.262500152</c:v>
              </c:pt>
              <c:pt idx="4">
                <c:v>24263398.542500023</c:v>
              </c:pt>
            </c:numLit>
          </c:val>
          <c:extLst>
            <c:ext xmlns:c16="http://schemas.microsoft.com/office/drawing/2014/chart" uri="{C3380CC4-5D6E-409C-BE32-E72D297353CC}">
              <c16:uniqueId val="{0000000A-D00C-4526-A5D8-55E4725DFD63}"/>
            </c:ext>
          </c:extLst>
        </c:ser>
        <c:dLbls>
          <c:showLegendKey val="0"/>
          <c:showVal val="1"/>
          <c:showCatName val="0"/>
          <c:showSerName val="0"/>
          <c:showPercent val="0"/>
          <c:showBubbleSize val="0"/>
        </c:dLbls>
        <c:gapWidth val="0"/>
        <c:axId val="364392976"/>
        <c:axId val="364389840"/>
      </c:barChart>
      <c:catAx>
        <c:axId val="364392976"/>
        <c:scaling>
          <c:orientation val="minMax"/>
        </c:scaling>
        <c:delete val="0"/>
        <c:axPos val="b"/>
        <c:numFmt formatCode="General" sourceLinked="0"/>
        <c:majorTickMark val="out"/>
        <c:minorTickMark val="none"/>
        <c:tickLblPos val="nextTo"/>
        <c:crossAx val="364389840"/>
        <c:crosses val="autoZero"/>
        <c:auto val="1"/>
        <c:lblAlgn val="ctr"/>
        <c:lblOffset val="100"/>
        <c:noMultiLvlLbl val="0"/>
      </c:catAx>
      <c:valAx>
        <c:axId val="364389840"/>
        <c:scaling>
          <c:orientation val="minMax"/>
        </c:scaling>
        <c:delete val="0"/>
        <c:axPos val="l"/>
        <c:majorGridlines/>
        <c:numFmt formatCode="#,##0" sourceLinked="0"/>
        <c:majorTickMark val="out"/>
        <c:minorTickMark val="none"/>
        <c:tickLblPos val="nextTo"/>
        <c:txPr>
          <a:bodyPr/>
          <a:lstStyle/>
          <a:p>
            <a:pPr>
              <a:defRPr b="1"/>
            </a:pPr>
            <a:endParaRPr lang="es-MX"/>
          </a:p>
        </c:txPr>
        <c:crossAx val="364392976"/>
        <c:crosses val="autoZero"/>
        <c:crossBetween val="between"/>
      </c:valAx>
    </c:plotArea>
    <c:plotVisOnly val="1"/>
    <c:dispBlanksAs val="gap"/>
    <c:showDLblsOverMax val="0"/>
  </c:chart>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MX" sz="1400" b="1" i="0" baseline="0">
                <a:effectLst/>
              </a:rPr>
              <a:t>FIGURA 14. FIRA: DISTRIBUCIÓN REGIONAL DE APOYOS TRCNOLÓGICOS Y FINANCIEROS PROMEDIO ANUAL 2010-2013 (Cifras en Pesos)</a:t>
            </a:r>
            <a:r>
              <a:rPr lang="es-MX" sz="1400"/>
              <a:t> </a:t>
            </a:r>
            <a:endParaRPr lang="es-ES" sz="1400"/>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FF0000"/>
              </a:solidFill>
            </c:spPr>
            <c:extLst>
              <c:ext xmlns:c16="http://schemas.microsoft.com/office/drawing/2014/chart" uri="{C3380CC4-5D6E-409C-BE32-E72D297353CC}">
                <c16:uniqueId val="{00000001-94DD-4C96-9AF2-054B615C4CFB}"/>
              </c:ext>
            </c:extLst>
          </c:dPt>
          <c:dPt>
            <c:idx val="1"/>
            <c:invertIfNegative val="0"/>
            <c:bubble3D val="0"/>
            <c:spPr>
              <a:solidFill>
                <a:srgbClr val="FFC000"/>
              </a:solidFill>
            </c:spPr>
            <c:extLst>
              <c:ext xmlns:c16="http://schemas.microsoft.com/office/drawing/2014/chart" uri="{C3380CC4-5D6E-409C-BE32-E72D297353CC}">
                <c16:uniqueId val="{00000003-94DD-4C96-9AF2-054B615C4CFB}"/>
              </c:ext>
            </c:extLst>
          </c:dPt>
          <c:dPt>
            <c:idx val="2"/>
            <c:invertIfNegative val="0"/>
            <c:bubble3D val="0"/>
            <c:spPr>
              <a:solidFill>
                <a:srgbClr val="7030A0"/>
              </a:solidFill>
            </c:spPr>
            <c:extLst>
              <c:ext xmlns:c16="http://schemas.microsoft.com/office/drawing/2014/chart" uri="{C3380CC4-5D6E-409C-BE32-E72D297353CC}">
                <c16:uniqueId val="{00000005-94DD-4C96-9AF2-054B615C4CFB}"/>
              </c:ext>
            </c:extLst>
          </c:dPt>
          <c:dPt>
            <c:idx val="3"/>
            <c:invertIfNegative val="0"/>
            <c:bubble3D val="0"/>
            <c:spPr>
              <a:solidFill>
                <a:srgbClr val="92D050"/>
              </a:solidFill>
            </c:spPr>
            <c:extLst>
              <c:ext xmlns:c16="http://schemas.microsoft.com/office/drawing/2014/chart" uri="{C3380CC4-5D6E-409C-BE32-E72D297353CC}">
                <c16:uniqueId val="{00000007-94DD-4C96-9AF2-054B615C4CFB}"/>
              </c:ext>
            </c:extLst>
          </c:dPt>
          <c:dPt>
            <c:idx val="4"/>
            <c:invertIfNegative val="0"/>
            <c:bubble3D val="0"/>
            <c:spPr>
              <a:solidFill>
                <a:schemeClr val="accent1"/>
              </a:solidFill>
            </c:spPr>
            <c:extLst>
              <c:ext xmlns:c16="http://schemas.microsoft.com/office/drawing/2014/chart" uri="{C3380CC4-5D6E-409C-BE32-E72D297353CC}">
                <c16:uniqueId val="{00000009-94DD-4C96-9AF2-054B615C4CFB}"/>
              </c:ext>
            </c:extLst>
          </c:dPt>
          <c:dPt>
            <c:idx val="5"/>
            <c:invertIfNegative val="0"/>
            <c:bubble3D val="0"/>
            <c:spPr>
              <a:solidFill>
                <a:schemeClr val="accent3">
                  <a:lumMod val="50000"/>
                </a:schemeClr>
              </a:solidFill>
            </c:spPr>
            <c:extLst>
              <c:ext xmlns:c16="http://schemas.microsoft.com/office/drawing/2014/chart" uri="{C3380CC4-5D6E-409C-BE32-E72D297353CC}">
                <c16:uniqueId val="{0000000B-94DD-4C96-9AF2-054B615C4CFB}"/>
              </c:ext>
            </c:extLst>
          </c:dPt>
          <c:dLbls>
            <c:numFmt formatCode="#,##0" sourceLinked="0"/>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Noroeste</c:v>
              </c:pt>
              <c:pt idx="1">
                <c:v>Norte</c:v>
              </c:pt>
              <c:pt idx="2">
                <c:v>Occidente</c:v>
              </c:pt>
              <c:pt idx="3">
                <c:v>Sur</c:v>
              </c:pt>
              <c:pt idx="4">
                <c:v>Sureste</c:v>
              </c:pt>
              <c:pt idx="5">
                <c:v>Ofic Centr </c:v>
              </c:pt>
            </c:strLit>
          </c:cat>
          <c:val>
            <c:numLit>
              <c:formatCode>General</c:formatCode>
              <c:ptCount val="6"/>
              <c:pt idx="0">
                <c:v>49341337.143625066</c:v>
              </c:pt>
              <c:pt idx="1">
                <c:v>58940536.189174943</c:v>
              </c:pt>
              <c:pt idx="2">
                <c:v>139115253.56737459</c:v>
              </c:pt>
              <c:pt idx="3">
                <c:v>148856966.43045276</c:v>
              </c:pt>
              <c:pt idx="4">
                <c:v>68709860.211843029</c:v>
              </c:pt>
              <c:pt idx="5">
                <c:v>11340302.99599999</c:v>
              </c:pt>
            </c:numLit>
          </c:val>
          <c:extLst>
            <c:ext xmlns:c16="http://schemas.microsoft.com/office/drawing/2014/chart" uri="{C3380CC4-5D6E-409C-BE32-E72D297353CC}">
              <c16:uniqueId val="{0000000C-94DD-4C96-9AF2-054B615C4CFB}"/>
            </c:ext>
          </c:extLst>
        </c:ser>
        <c:dLbls>
          <c:showLegendKey val="0"/>
          <c:showVal val="0"/>
          <c:showCatName val="0"/>
          <c:showSerName val="0"/>
          <c:showPercent val="0"/>
          <c:showBubbleSize val="0"/>
        </c:dLbls>
        <c:gapWidth val="0"/>
        <c:axId val="364392192"/>
        <c:axId val="364392584"/>
      </c:barChart>
      <c:catAx>
        <c:axId val="364392192"/>
        <c:scaling>
          <c:orientation val="minMax"/>
        </c:scaling>
        <c:delete val="0"/>
        <c:axPos val="b"/>
        <c:numFmt formatCode="General" sourceLinked="0"/>
        <c:majorTickMark val="none"/>
        <c:minorTickMark val="none"/>
        <c:tickLblPos val="nextTo"/>
        <c:crossAx val="364392584"/>
        <c:crosses val="autoZero"/>
        <c:auto val="1"/>
        <c:lblAlgn val="ctr"/>
        <c:lblOffset val="100"/>
        <c:noMultiLvlLbl val="0"/>
      </c:catAx>
      <c:valAx>
        <c:axId val="364392584"/>
        <c:scaling>
          <c:orientation val="minMax"/>
        </c:scaling>
        <c:delete val="0"/>
        <c:axPos val="l"/>
        <c:majorGridlines/>
        <c:numFmt formatCode="#,##0" sourceLinked="0"/>
        <c:majorTickMark val="none"/>
        <c:minorTickMark val="none"/>
        <c:tickLblPos val="nextTo"/>
        <c:txPr>
          <a:bodyPr/>
          <a:lstStyle/>
          <a:p>
            <a:pPr>
              <a:defRPr b="1"/>
            </a:pPr>
            <a:endParaRPr lang="es-MX"/>
          </a:p>
        </c:txPr>
        <c:crossAx val="36439219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s-ES" sz="1400"/>
              <a:t>FIgura 5. FIRA:</a:t>
            </a:r>
            <a:r>
              <a:rPr lang="es-ES" sz="1400" baseline="0"/>
              <a:t> </a:t>
            </a:r>
            <a:r>
              <a:rPr lang="es-ES" sz="1400" b="1" i="0" u="none" strike="noStrike" baseline="0">
                <a:effectLst/>
              </a:rPr>
              <a:t>APOYOS TECNOLÓGICOS Y FINANCIEROS EJERCIDOS 2010-2013 Millones de pesos)</a:t>
            </a:r>
            <a:endParaRPr lang="es-ES" sz="1400"/>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barChart>
        <c:barDir val="col"/>
        <c:grouping val="clustered"/>
        <c:varyColors val="0"/>
        <c:ser>
          <c:idx val="0"/>
          <c:order val="0"/>
          <c:tx>
            <c:strRef>
              <c:f>'Fig 5,6,7'!$B$3</c:f>
              <c:strCache>
                <c:ptCount val="1"/>
                <c:pt idx="0">
                  <c:v>Tecnológicos</c:v>
                </c:pt>
              </c:strCache>
            </c:strRef>
          </c:tx>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invertIfNegative val="0"/>
          <c:dLbls>
            <c:dLbl>
              <c:idx val="1"/>
              <c:layout>
                <c:manualLayout>
                  <c:x val="6.6079289423905665E-3"/>
                  <c:y val="-5.747126436781714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D7-46EF-8055-870AF7ED24D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numLit>
              <c:formatCode>General</c:formatCode>
              <c:ptCount val="4"/>
              <c:pt idx="0">
                <c:v>2010</c:v>
              </c:pt>
              <c:pt idx="1">
                <c:v>2011</c:v>
              </c:pt>
              <c:pt idx="2">
                <c:v>2012</c:v>
              </c:pt>
              <c:pt idx="3">
                <c:v>2013</c:v>
              </c:pt>
            </c:numLit>
          </c:cat>
          <c:val>
            <c:numLit>
              <c:formatCode>General</c:formatCode>
              <c:ptCount val="4"/>
              <c:pt idx="0">
                <c:v>373.6</c:v>
              </c:pt>
              <c:pt idx="1">
                <c:v>412.85</c:v>
              </c:pt>
              <c:pt idx="2">
                <c:v>156.25</c:v>
              </c:pt>
              <c:pt idx="3">
                <c:v>230.94</c:v>
              </c:pt>
            </c:numLit>
          </c:val>
          <c:extLst>
            <c:ext xmlns:c16="http://schemas.microsoft.com/office/drawing/2014/chart" uri="{C3380CC4-5D6E-409C-BE32-E72D297353CC}">
              <c16:uniqueId val="{00000001-FFD7-46EF-8055-870AF7ED24DE}"/>
            </c:ext>
          </c:extLst>
        </c:ser>
        <c:ser>
          <c:idx val="1"/>
          <c:order val="1"/>
          <c:tx>
            <c:strRef>
              <c:f>'Fig 5,6,7'!$B$4</c:f>
              <c:strCache>
                <c:ptCount val="1"/>
                <c:pt idx="0">
                  <c:v>Financieros</c:v>
                </c:pt>
              </c:strCache>
            </c:strRef>
          </c:tx>
          <c:spPr>
            <a:solidFill>
              <a:schemeClr val="accent6">
                <a:lumMod val="75000"/>
              </a:schemeClr>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numLit>
              <c:formatCode>General</c:formatCode>
              <c:ptCount val="4"/>
              <c:pt idx="0">
                <c:v>2010</c:v>
              </c:pt>
              <c:pt idx="1">
                <c:v>2011</c:v>
              </c:pt>
              <c:pt idx="2">
                <c:v>2012</c:v>
              </c:pt>
              <c:pt idx="3">
                <c:v>2013</c:v>
              </c:pt>
            </c:numLit>
          </c:cat>
          <c:val>
            <c:numLit>
              <c:formatCode>General</c:formatCode>
              <c:ptCount val="4"/>
              <c:pt idx="0">
                <c:v>245.81</c:v>
              </c:pt>
              <c:pt idx="1">
                <c:v>313.36</c:v>
              </c:pt>
              <c:pt idx="2">
                <c:v>261.52</c:v>
              </c:pt>
              <c:pt idx="3">
                <c:v>146.22999999999999</c:v>
              </c:pt>
            </c:numLit>
          </c:val>
          <c:extLst>
            <c:ext xmlns:c16="http://schemas.microsoft.com/office/drawing/2014/chart" uri="{C3380CC4-5D6E-409C-BE32-E72D297353CC}">
              <c16:uniqueId val="{00000002-FFD7-46EF-8055-870AF7ED24DE}"/>
            </c:ext>
          </c:extLst>
        </c:ser>
        <c:ser>
          <c:idx val="2"/>
          <c:order val="2"/>
          <c:tx>
            <c:strRef>
              <c:f>'Fig 5,6,7'!$B$5</c:f>
              <c:strCache>
                <c:ptCount val="1"/>
                <c:pt idx="0">
                  <c:v>Total Tecnol y Financ</c:v>
                </c:pt>
              </c:strCache>
            </c:strRef>
          </c:tx>
          <c:spPr>
            <a:solidFill>
              <a:schemeClr val="bg2">
                <a:lumMod val="75000"/>
              </a:schemeClr>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numLit>
              <c:formatCode>General</c:formatCode>
              <c:ptCount val="4"/>
              <c:pt idx="0">
                <c:v>2010</c:v>
              </c:pt>
              <c:pt idx="1">
                <c:v>2011</c:v>
              </c:pt>
              <c:pt idx="2">
                <c:v>2012</c:v>
              </c:pt>
              <c:pt idx="3">
                <c:v>2013</c:v>
              </c:pt>
            </c:numLit>
          </c:cat>
          <c:val>
            <c:numLit>
              <c:formatCode>General</c:formatCode>
              <c:ptCount val="4"/>
              <c:pt idx="0">
                <c:v>619.41</c:v>
              </c:pt>
              <c:pt idx="1">
                <c:v>726.21</c:v>
              </c:pt>
              <c:pt idx="2">
                <c:v>182.4</c:v>
              </c:pt>
              <c:pt idx="3">
                <c:v>377.16999999999996</c:v>
              </c:pt>
            </c:numLit>
          </c:val>
          <c:extLst>
            <c:ext xmlns:c16="http://schemas.microsoft.com/office/drawing/2014/chart" uri="{C3380CC4-5D6E-409C-BE32-E72D297353CC}">
              <c16:uniqueId val="{00000003-FFD7-46EF-8055-870AF7ED24DE}"/>
            </c:ext>
          </c:extLst>
        </c:ser>
        <c:dLbls>
          <c:showLegendKey val="0"/>
          <c:showVal val="0"/>
          <c:showCatName val="0"/>
          <c:showSerName val="0"/>
          <c:showPercent val="0"/>
          <c:showBubbleSize val="0"/>
        </c:dLbls>
        <c:gapWidth val="150"/>
        <c:axId val="476620456"/>
        <c:axId val="476619672"/>
      </c:barChart>
      <c:catAx>
        <c:axId val="476620456"/>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MX"/>
          </a:p>
        </c:txPr>
        <c:crossAx val="476619672"/>
        <c:crosses val="autoZero"/>
        <c:auto val="1"/>
        <c:lblAlgn val="ctr"/>
        <c:lblOffset val="100"/>
        <c:noMultiLvlLbl val="0"/>
      </c:catAx>
      <c:valAx>
        <c:axId val="47661967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s-ES"/>
                  <a:t>Millones</a:t>
                </a:r>
                <a:r>
                  <a:rPr lang="es-ES" baseline="0"/>
                  <a:t> de pesos</a:t>
                </a:r>
                <a:endParaRPr lang="es-ES"/>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MX"/>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MX"/>
          </a:p>
        </c:txPr>
        <c:crossAx val="476620456"/>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MX"/>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80" b="1" i="0" u="none" strike="noStrike" kern="1200" baseline="0">
                <a:solidFill>
                  <a:sysClr val="windowText" lastClr="000000"/>
                </a:solidFill>
                <a:latin typeface="+mn-lt"/>
                <a:ea typeface="+mn-ea"/>
                <a:cs typeface="+mn-cs"/>
              </a:defRPr>
            </a:pPr>
            <a:r>
              <a:rPr lang="es-ES" sz="1200" b="1" i="0" baseline="0">
                <a:effectLst/>
                <a:latin typeface="Arial" panose="020B0604020202020204" pitchFamily="34" charset="0"/>
                <a:cs typeface="Arial" panose="020B0604020202020204" pitchFamily="34" charset="0"/>
              </a:rPr>
              <a:t>FIGURA 6. FIRA: </a:t>
            </a:r>
            <a:r>
              <a:rPr lang="es-ES" sz="1080" b="1" i="0" u="none" strike="noStrike" baseline="0">
                <a:effectLst/>
                <a:latin typeface="Arial" panose="020B0604020202020204" pitchFamily="34" charset="0"/>
                <a:cs typeface="Arial" panose="020B0604020202020204" pitchFamily="34" charset="0"/>
              </a:rPr>
              <a:t>APOYOS TECNOLÓGICOS Y FINANCIEROS EJERCIDOS 2010-2013 </a:t>
            </a:r>
            <a:r>
              <a:rPr lang="es-ES" sz="1200" b="1" i="0" baseline="0">
                <a:effectLst/>
                <a:latin typeface="Arial" panose="020B0604020202020204" pitchFamily="34" charset="0"/>
                <a:cs typeface="Arial" panose="020B0604020202020204" pitchFamily="34" charset="0"/>
              </a:rPr>
              <a:t>(Miles de Beneficiarios)</a:t>
            </a:r>
            <a:endParaRPr lang="es-ES" sz="900" b="1">
              <a:effectLst/>
              <a:latin typeface="Arial" panose="020B0604020202020204" pitchFamily="34" charset="0"/>
              <a:cs typeface="Arial" panose="020B0604020202020204" pitchFamily="34" charset="0"/>
            </a:endParaRPr>
          </a:p>
        </c:rich>
      </c:tx>
      <c:layout/>
      <c:overlay val="0"/>
    </c:title>
    <c:autoTitleDeleted val="0"/>
    <c:plotArea>
      <c:layout/>
      <c:barChart>
        <c:barDir val="col"/>
        <c:grouping val="clustered"/>
        <c:varyColors val="0"/>
        <c:ser>
          <c:idx val="0"/>
          <c:order val="0"/>
          <c:tx>
            <c:strRef>
              <c:f>'Fig 5,6,7'!$B$14</c:f>
              <c:strCache>
                <c:ptCount val="1"/>
                <c:pt idx="0">
                  <c:v>Tecnológicos</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Lit>
              <c:formatCode>General</c:formatCode>
              <c:ptCount val="4"/>
              <c:pt idx="0">
                <c:v>2010</c:v>
              </c:pt>
              <c:pt idx="1">
                <c:v>2011</c:v>
              </c:pt>
              <c:pt idx="2">
                <c:v>2012</c:v>
              </c:pt>
              <c:pt idx="3">
                <c:v>2013</c:v>
              </c:pt>
            </c:numLit>
          </c:cat>
          <c:val>
            <c:numLit>
              <c:formatCode>General</c:formatCode>
              <c:ptCount val="4"/>
              <c:pt idx="0">
                <c:v>120</c:v>
              </c:pt>
              <c:pt idx="1">
                <c:v>169</c:v>
              </c:pt>
              <c:pt idx="2">
                <c:v>73</c:v>
              </c:pt>
              <c:pt idx="3">
                <c:v>117</c:v>
              </c:pt>
            </c:numLit>
          </c:val>
          <c:extLst>
            <c:ext xmlns:c16="http://schemas.microsoft.com/office/drawing/2014/chart" uri="{C3380CC4-5D6E-409C-BE32-E72D297353CC}">
              <c16:uniqueId val="{00000000-C3A0-4D0A-B50D-EBF3283DB91A}"/>
            </c:ext>
          </c:extLst>
        </c:ser>
        <c:ser>
          <c:idx val="1"/>
          <c:order val="1"/>
          <c:tx>
            <c:strRef>
              <c:f>'Fig 5,6,7'!$B$15</c:f>
              <c:strCache>
                <c:ptCount val="1"/>
                <c:pt idx="0">
                  <c:v>Financieros</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Lit>
              <c:formatCode>General</c:formatCode>
              <c:ptCount val="4"/>
              <c:pt idx="0">
                <c:v>2010</c:v>
              </c:pt>
              <c:pt idx="1">
                <c:v>2011</c:v>
              </c:pt>
              <c:pt idx="2">
                <c:v>2012</c:v>
              </c:pt>
              <c:pt idx="3">
                <c:v>2013</c:v>
              </c:pt>
            </c:numLit>
          </c:cat>
          <c:val>
            <c:numLit>
              <c:formatCode>General</c:formatCode>
              <c:ptCount val="4"/>
              <c:pt idx="0">
                <c:v>378</c:v>
              </c:pt>
              <c:pt idx="1">
                <c:v>668</c:v>
              </c:pt>
              <c:pt idx="2">
                <c:v>181</c:v>
              </c:pt>
              <c:pt idx="3">
                <c:v>664</c:v>
              </c:pt>
            </c:numLit>
          </c:val>
          <c:extLst>
            <c:ext xmlns:c16="http://schemas.microsoft.com/office/drawing/2014/chart" uri="{C3380CC4-5D6E-409C-BE32-E72D297353CC}">
              <c16:uniqueId val="{00000001-C3A0-4D0A-B50D-EBF3283DB91A}"/>
            </c:ext>
          </c:extLst>
        </c:ser>
        <c:ser>
          <c:idx val="2"/>
          <c:order val="2"/>
          <c:tx>
            <c:strRef>
              <c:f>'Fig 5,6,7'!$B$16</c:f>
              <c:strCache>
                <c:ptCount val="1"/>
                <c:pt idx="0">
                  <c:v>Total Tecnol y Financ</c:v>
                </c:pt>
              </c:strCache>
            </c:strRef>
          </c:tx>
          <c:spPr>
            <a:solidFill>
              <a:srgbClr val="99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Lit>
              <c:formatCode>General</c:formatCode>
              <c:ptCount val="4"/>
              <c:pt idx="0">
                <c:v>2010</c:v>
              </c:pt>
              <c:pt idx="1">
                <c:v>2011</c:v>
              </c:pt>
              <c:pt idx="2">
                <c:v>2012</c:v>
              </c:pt>
              <c:pt idx="3">
                <c:v>2013</c:v>
              </c:pt>
            </c:numLit>
          </c:cat>
          <c:val>
            <c:numLit>
              <c:formatCode>General</c:formatCode>
              <c:ptCount val="4"/>
              <c:pt idx="0">
                <c:v>498</c:v>
              </c:pt>
              <c:pt idx="1">
                <c:v>837</c:v>
              </c:pt>
              <c:pt idx="2">
                <c:v>254</c:v>
              </c:pt>
              <c:pt idx="3">
                <c:v>781</c:v>
              </c:pt>
            </c:numLit>
          </c:val>
          <c:extLst>
            <c:ext xmlns:c16="http://schemas.microsoft.com/office/drawing/2014/chart" uri="{C3380CC4-5D6E-409C-BE32-E72D297353CC}">
              <c16:uniqueId val="{00000002-C3A0-4D0A-B50D-EBF3283DB91A}"/>
            </c:ext>
          </c:extLst>
        </c:ser>
        <c:dLbls>
          <c:showLegendKey val="0"/>
          <c:showVal val="0"/>
          <c:showCatName val="0"/>
          <c:showSerName val="0"/>
          <c:showPercent val="0"/>
          <c:showBubbleSize val="0"/>
        </c:dLbls>
        <c:gapWidth val="150"/>
        <c:axId val="476620848"/>
        <c:axId val="476622416"/>
      </c:barChart>
      <c:catAx>
        <c:axId val="476620848"/>
        <c:scaling>
          <c:orientation val="minMax"/>
        </c:scaling>
        <c:delete val="0"/>
        <c:axPos val="b"/>
        <c:numFmt formatCode="General" sourceLinked="1"/>
        <c:majorTickMark val="none"/>
        <c:minorTickMark val="none"/>
        <c:tickLblPos val="nextTo"/>
        <c:crossAx val="476622416"/>
        <c:crosses val="autoZero"/>
        <c:auto val="1"/>
        <c:lblAlgn val="ctr"/>
        <c:lblOffset val="100"/>
        <c:noMultiLvlLbl val="0"/>
      </c:catAx>
      <c:valAx>
        <c:axId val="476622416"/>
        <c:scaling>
          <c:orientation val="minMax"/>
        </c:scaling>
        <c:delete val="0"/>
        <c:axPos val="l"/>
        <c:majorGridlines/>
        <c:title>
          <c:tx>
            <c:rich>
              <a:bodyPr/>
              <a:lstStyle/>
              <a:p>
                <a:pPr>
                  <a:defRPr/>
                </a:pPr>
                <a:r>
                  <a:rPr lang="es-ES"/>
                  <a:t>No</a:t>
                </a:r>
                <a:r>
                  <a:rPr lang="es-ES" baseline="0"/>
                  <a:t> de Beneficiarios </a:t>
                </a:r>
                <a:endParaRPr lang="es-ES"/>
              </a:p>
            </c:rich>
          </c:tx>
          <c:layout/>
          <c:overlay val="0"/>
        </c:title>
        <c:numFmt formatCode="General" sourceLinked="1"/>
        <c:majorTickMark val="out"/>
        <c:minorTickMark val="none"/>
        <c:tickLblPos val="nextTo"/>
        <c:crossAx val="476620848"/>
        <c:crosses val="autoZero"/>
        <c:crossBetween val="between"/>
      </c:valAx>
    </c:plotArea>
    <c:legend>
      <c:legendPos val="r"/>
      <c:layout/>
      <c:overlay val="0"/>
    </c:legend>
    <c:plotVisOnly val="1"/>
    <c:dispBlanksAs val="gap"/>
    <c:showDLblsOverMax val="0"/>
  </c:chart>
  <c:txPr>
    <a:bodyPr/>
    <a:lstStyle/>
    <a:p>
      <a:pPr>
        <a:defRPr sz="900"/>
      </a:pPr>
      <a:endParaRPr lang="es-MX"/>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a:pPr>
            <a:r>
              <a:rPr lang="es-ES" sz="1400"/>
              <a:t>FIGURA 7. FIRA: DISTRIBUCIÓN</a:t>
            </a:r>
            <a:r>
              <a:rPr lang="es-ES" sz="1400" baseline="0"/>
              <a:t> DE RECURSOS Y BENEFICIOS DE APOYOS DE FOMENTO</a:t>
            </a:r>
            <a:r>
              <a:rPr lang="es-ES" sz="1400"/>
              <a:t> 2010-2013 (%)</a:t>
            </a:r>
          </a:p>
        </c:rich>
      </c:tx>
      <c:layout/>
      <c:overlay val="0"/>
    </c:title>
    <c:autoTitleDeleted val="0"/>
    <c:plotArea>
      <c:layout/>
      <c:barChart>
        <c:barDir val="col"/>
        <c:grouping val="percentStacked"/>
        <c:varyColors val="0"/>
        <c:ser>
          <c:idx val="0"/>
          <c:order val="0"/>
          <c:tx>
            <c:v>Ap Tecnol </c:v>
          </c:tx>
          <c:invertIfNegative val="0"/>
          <c:dLbls>
            <c:numFmt formatCode="#,##0.00" sourceLinked="0"/>
            <c:spPr>
              <a:noFill/>
              <a:ln>
                <a:noFill/>
              </a:ln>
              <a:effectLst/>
            </c:spPr>
            <c:txPr>
              <a:bodyPr/>
              <a:lstStyle/>
              <a:p>
                <a:pPr>
                  <a:defRPr sz="1200"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Montos</c:v>
              </c:pt>
              <c:pt idx="1">
                <c:v>Beneficiarios</c:v>
              </c:pt>
            </c:strLit>
          </c:cat>
          <c:val>
            <c:numLit>
              <c:formatCode>General</c:formatCode>
              <c:ptCount val="2"/>
              <c:pt idx="0">
                <c:v>61.602195481090064</c:v>
              </c:pt>
              <c:pt idx="1">
                <c:v>20.235627776625272</c:v>
              </c:pt>
            </c:numLit>
          </c:val>
          <c:extLst>
            <c:ext xmlns:c16="http://schemas.microsoft.com/office/drawing/2014/chart" uri="{C3380CC4-5D6E-409C-BE32-E72D297353CC}">
              <c16:uniqueId val="{00000000-40FC-42B6-9802-092CCA38B7B9}"/>
            </c:ext>
          </c:extLst>
        </c:ser>
        <c:ser>
          <c:idx val="1"/>
          <c:order val="1"/>
          <c:tx>
            <c:v>Ap Financ</c:v>
          </c:tx>
          <c:invertIfNegative val="0"/>
          <c:dLbls>
            <c:numFmt formatCode="#,##0.00" sourceLinked="0"/>
            <c:spPr>
              <a:noFill/>
              <a:ln>
                <a:noFill/>
              </a:ln>
              <a:effectLst/>
            </c:spPr>
            <c:txPr>
              <a:bodyPr/>
              <a:lstStyle/>
              <a:p>
                <a:pPr>
                  <a:defRPr sz="1200"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Montos</c:v>
              </c:pt>
              <c:pt idx="1">
                <c:v>Beneficiarios</c:v>
              </c:pt>
            </c:strLit>
          </c:cat>
          <c:val>
            <c:numLit>
              <c:formatCode>General</c:formatCode>
              <c:ptCount val="2"/>
              <c:pt idx="0">
                <c:v>38.397804518909965</c:v>
              </c:pt>
              <c:pt idx="1">
                <c:v>79.764372223374721</c:v>
              </c:pt>
            </c:numLit>
          </c:val>
          <c:extLst>
            <c:ext xmlns:c16="http://schemas.microsoft.com/office/drawing/2014/chart" uri="{C3380CC4-5D6E-409C-BE32-E72D297353CC}">
              <c16:uniqueId val="{00000001-40FC-42B6-9802-092CCA38B7B9}"/>
            </c:ext>
          </c:extLst>
        </c:ser>
        <c:dLbls>
          <c:showLegendKey val="0"/>
          <c:showVal val="1"/>
          <c:showCatName val="0"/>
          <c:showSerName val="0"/>
          <c:showPercent val="0"/>
          <c:showBubbleSize val="0"/>
        </c:dLbls>
        <c:gapWidth val="95"/>
        <c:overlap val="100"/>
        <c:axId val="476624768"/>
        <c:axId val="476620064"/>
      </c:barChart>
      <c:catAx>
        <c:axId val="476624768"/>
        <c:scaling>
          <c:orientation val="minMax"/>
        </c:scaling>
        <c:delete val="0"/>
        <c:axPos val="b"/>
        <c:numFmt formatCode="General" sourceLinked="0"/>
        <c:majorTickMark val="none"/>
        <c:minorTickMark val="none"/>
        <c:tickLblPos val="nextTo"/>
        <c:txPr>
          <a:bodyPr/>
          <a:lstStyle/>
          <a:p>
            <a:pPr>
              <a:defRPr sz="1200" b="1"/>
            </a:pPr>
            <a:endParaRPr lang="es-MX"/>
          </a:p>
        </c:txPr>
        <c:crossAx val="476620064"/>
        <c:crosses val="autoZero"/>
        <c:auto val="1"/>
        <c:lblAlgn val="ctr"/>
        <c:lblOffset val="100"/>
        <c:noMultiLvlLbl val="0"/>
      </c:catAx>
      <c:valAx>
        <c:axId val="476620064"/>
        <c:scaling>
          <c:orientation val="minMax"/>
        </c:scaling>
        <c:delete val="1"/>
        <c:axPos val="l"/>
        <c:numFmt formatCode="0%" sourceLinked="1"/>
        <c:majorTickMark val="none"/>
        <c:minorTickMark val="none"/>
        <c:tickLblPos val="nextTo"/>
        <c:crossAx val="476624768"/>
        <c:crosses val="autoZero"/>
        <c:crossBetween val="between"/>
      </c:valAx>
    </c:plotArea>
    <c:legend>
      <c:legendPos val="t"/>
      <c:layout/>
      <c:overlay val="0"/>
      <c:txPr>
        <a:bodyPr/>
        <a:lstStyle/>
        <a:p>
          <a:pPr>
            <a:defRPr sz="1200" b="1"/>
          </a:pPr>
          <a:endParaRPr lang="es-MX"/>
        </a:p>
      </c:txPr>
    </c:legend>
    <c:plotVisOnly val="1"/>
    <c:dispBlanksAs val="gap"/>
    <c:showDLblsOverMax val="0"/>
  </c:chart>
  <c:printSettings>
    <c:headerFooter/>
    <c:pageMargins b="1" l="0.75" r="0.75" t="1" header="0.5" footer="0.5"/>
    <c:pageSetup orientation="portrait" horizontalDpi="-4" vertic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ES" sz="1400"/>
              <a:t>Figura 8a. AHORROS</a:t>
            </a:r>
            <a:r>
              <a:rPr lang="es-ES" sz="1400" baseline="0"/>
              <a:t> POR DESCUENTOS EN TASA DE INTERÉS 2010-2013</a:t>
            </a:r>
          </a:p>
          <a:p>
            <a:pPr>
              <a:defRPr/>
            </a:pPr>
            <a:r>
              <a:rPr lang="es-ES" sz="1400" baseline="0"/>
              <a:t>(Millones de pesos) </a:t>
            </a:r>
            <a:endParaRPr lang="es-ES" sz="1400"/>
          </a:p>
        </c:rich>
      </c:tx>
      <c:layout/>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'Fig 8a y 8b'!$A$3</c:f>
              <c:strCache>
                <c:ptCount val="1"/>
                <c:pt idx="0">
                  <c:v>(Ahorros Mill de PESOS)</c:v>
                </c:pt>
              </c:strCache>
            </c:strRef>
          </c:tx>
          <c:invertIfNegative val="0"/>
          <c:dPt>
            <c:idx val="1"/>
            <c:invertIfNegative val="0"/>
            <c:bubble3D val="0"/>
            <c:spPr>
              <a:solidFill>
                <a:schemeClr val="tx1">
                  <a:lumMod val="50000"/>
                  <a:lumOff val="50000"/>
                </a:schemeClr>
              </a:solidFill>
            </c:spPr>
            <c:extLst>
              <c:ext xmlns:c16="http://schemas.microsoft.com/office/drawing/2014/chart" uri="{C3380CC4-5D6E-409C-BE32-E72D297353CC}">
                <c16:uniqueId val="{00000001-8715-4FA2-8C13-B59BA2B4D5DF}"/>
              </c:ext>
            </c:extLst>
          </c:dPt>
          <c:dPt>
            <c:idx val="2"/>
            <c:invertIfNegative val="0"/>
            <c:bubble3D val="0"/>
            <c:spPr>
              <a:solidFill>
                <a:srgbClr val="C00000"/>
              </a:solidFill>
            </c:spPr>
            <c:extLst>
              <c:ext xmlns:c16="http://schemas.microsoft.com/office/drawing/2014/chart" uri="{C3380CC4-5D6E-409C-BE32-E72D297353CC}">
                <c16:uniqueId val="{00000003-8715-4FA2-8C13-B59BA2B4D5DF}"/>
              </c:ext>
            </c:extLst>
          </c:dPt>
          <c:dPt>
            <c:idx val="3"/>
            <c:invertIfNegative val="0"/>
            <c:bubble3D val="0"/>
            <c:spPr>
              <a:solidFill>
                <a:srgbClr val="00B050"/>
              </a:solidFill>
            </c:spPr>
            <c:extLst>
              <c:ext xmlns:c16="http://schemas.microsoft.com/office/drawing/2014/chart" uri="{C3380CC4-5D6E-409C-BE32-E72D297353CC}">
                <c16:uniqueId val="{00000005-8715-4FA2-8C13-B59BA2B4D5DF}"/>
              </c:ext>
            </c:extLst>
          </c:dPt>
          <c:dLbls>
            <c:dLbl>
              <c:idx val="0"/>
              <c:layout>
                <c:manualLayout>
                  <c:x val="2.57289966805542E-3"/>
                  <c:y val="-0.2123893805309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715-4FA2-8C13-B59BA2B4D5DF}"/>
                </c:ext>
              </c:extLst>
            </c:dLbl>
            <c:dLbl>
              <c:idx val="1"/>
              <c:layout>
                <c:manualLayout>
                  <c:x val="2.57289966805542E-3"/>
                  <c:y val="-0.252212389380530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715-4FA2-8C13-B59BA2B4D5DF}"/>
                </c:ext>
              </c:extLst>
            </c:dLbl>
            <c:dLbl>
              <c:idx val="2"/>
              <c:layout>
                <c:manualLayout>
                  <c:x val="1.28644983402771E-2"/>
                  <c:y val="-0.2964601769911500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715-4FA2-8C13-B59BA2B4D5DF}"/>
                </c:ext>
              </c:extLst>
            </c:dLbl>
            <c:dLbl>
              <c:idx val="3"/>
              <c:layout>
                <c:manualLayout>
                  <c:x val="1.2864498340277E-2"/>
                  <c:y val="-0.252212389380530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715-4FA2-8C13-B59BA2B4D5DF}"/>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4"/>
              <c:pt idx="0">
                <c:v>2010</c:v>
              </c:pt>
              <c:pt idx="1">
                <c:v>2011</c:v>
              </c:pt>
              <c:pt idx="2">
                <c:v>2012</c:v>
              </c:pt>
              <c:pt idx="3">
                <c:v>2013</c:v>
              </c:pt>
            </c:numLit>
          </c:cat>
          <c:val>
            <c:numRef>
              <c:f>'Fig 8a y 8b'!$B$3:$E$3</c:f>
              <c:numCache>
                <c:formatCode>#,##0</c:formatCode>
                <c:ptCount val="4"/>
                <c:pt idx="0">
                  <c:v>429</c:v>
                </c:pt>
                <c:pt idx="1">
                  <c:v>514</c:v>
                </c:pt>
                <c:pt idx="2">
                  <c:v>587</c:v>
                </c:pt>
                <c:pt idx="3">
                  <c:v>449</c:v>
                </c:pt>
              </c:numCache>
            </c:numRef>
          </c:val>
          <c:extLst>
            <c:ext xmlns:c16="http://schemas.microsoft.com/office/drawing/2014/chart" uri="{C3380CC4-5D6E-409C-BE32-E72D297353CC}">
              <c16:uniqueId val="{00000007-8715-4FA2-8C13-B59BA2B4D5DF}"/>
            </c:ext>
          </c:extLst>
        </c:ser>
        <c:dLbls>
          <c:showLegendKey val="0"/>
          <c:showVal val="1"/>
          <c:showCatName val="0"/>
          <c:showSerName val="0"/>
          <c:showPercent val="0"/>
          <c:showBubbleSize val="0"/>
        </c:dLbls>
        <c:gapWidth val="150"/>
        <c:shape val="cone"/>
        <c:axId val="234723488"/>
        <c:axId val="234724664"/>
        <c:axId val="0"/>
      </c:bar3DChart>
      <c:catAx>
        <c:axId val="234723488"/>
        <c:scaling>
          <c:orientation val="minMax"/>
        </c:scaling>
        <c:delete val="0"/>
        <c:axPos val="b"/>
        <c:numFmt formatCode="General" sourceLinked="1"/>
        <c:majorTickMark val="out"/>
        <c:minorTickMark val="none"/>
        <c:tickLblPos val="nextTo"/>
        <c:txPr>
          <a:bodyPr/>
          <a:lstStyle/>
          <a:p>
            <a:pPr>
              <a:defRPr b="1"/>
            </a:pPr>
            <a:endParaRPr lang="es-MX"/>
          </a:p>
        </c:txPr>
        <c:crossAx val="234724664"/>
        <c:crosses val="autoZero"/>
        <c:auto val="1"/>
        <c:lblAlgn val="ctr"/>
        <c:lblOffset val="100"/>
        <c:noMultiLvlLbl val="0"/>
      </c:catAx>
      <c:valAx>
        <c:axId val="234724664"/>
        <c:scaling>
          <c:orientation val="minMax"/>
        </c:scaling>
        <c:delete val="0"/>
        <c:axPos val="l"/>
        <c:majorGridlines/>
        <c:numFmt formatCode="#,##0" sourceLinked="1"/>
        <c:majorTickMark val="out"/>
        <c:minorTickMark val="none"/>
        <c:tickLblPos val="nextTo"/>
        <c:txPr>
          <a:bodyPr/>
          <a:lstStyle/>
          <a:p>
            <a:pPr>
              <a:defRPr b="1"/>
            </a:pPr>
            <a:endParaRPr lang="es-MX"/>
          </a:p>
        </c:txPr>
        <c:crossAx val="234723488"/>
        <c:crosses val="autoZero"/>
        <c:crossBetween val="between"/>
      </c:valAx>
    </c:plotArea>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s-ES" sz="1400"/>
              <a:t>FIGURA 8b. FIRA: BENEFICIARIOS POR DESCUENTOS EN TASA DE</a:t>
            </a:r>
            <a:r>
              <a:rPr lang="es-ES" sz="1400" baseline="0"/>
              <a:t> INTERÉS 2010-2013 (Número de beneficiarios)</a:t>
            </a:r>
            <a:endParaRPr lang="es-ES" sz="1400"/>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v>No. de  beneficiarios por apoyo en Ti</c:v>
          </c:tx>
          <c:spPr>
            <a:solidFill>
              <a:srgbClr val="C00000"/>
            </a:solidFill>
          </c:spPr>
          <c:invertIfNegative val="0"/>
          <c:dPt>
            <c:idx val="1"/>
            <c:invertIfNegative val="0"/>
            <c:bubble3D val="0"/>
            <c:spPr>
              <a:solidFill>
                <a:schemeClr val="tx1">
                  <a:lumMod val="50000"/>
                  <a:lumOff val="50000"/>
                </a:schemeClr>
              </a:solidFill>
            </c:spPr>
            <c:extLst>
              <c:ext xmlns:c16="http://schemas.microsoft.com/office/drawing/2014/chart" uri="{C3380CC4-5D6E-409C-BE32-E72D297353CC}">
                <c16:uniqueId val="{00000001-C130-4B24-B269-5B7962323215}"/>
              </c:ext>
            </c:extLst>
          </c:dPt>
          <c:dPt>
            <c:idx val="2"/>
            <c:invertIfNegative val="0"/>
            <c:bubble3D val="0"/>
            <c:spPr>
              <a:solidFill>
                <a:srgbClr val="00B050"/>
              </a:solidFill>
            </c:spPr>
            <c:extLst>
              <c:ext xmlns:c16="http://schemas.microsoft.com/office/drawing/2014/chart" uri="{C3380CC4-5D6E-409C-BE32-E72D297353CC}">
                <c16:uniqueId val="{00000003-C130-4B24-B269-5B7962323215}"/>
              </c:ext>
            </c:extLst>
          </c:dPt>
          <c:dPt>
            <c:idx val="3"/>
            <c:invertIfNegative val="0"/>
            <c:bubble3D val="0"/>
            <c:spPr>
              <a:solidFill>
                <a:schemeClr val="bg2">
                  <a:lumMod val="50000"/>
                </a:schemeClr>
              </a:solidFill>
            </c:spPr>
            <c:extLst>
              <c:ext xmlns:c16="http://schemas.microsoft.com/office/drawing/2014/chart" uri="{C3380CC4-5D6E-409C-BE32-E72D297353CC}">
                <c16:uniqueId val="{00000005-C130-4B24-B269-5B7962323215}"/>
              </c:ext>
            </c:extLst>
          </c:dPt>
          <c:dLbls>
            <c:numFmt formatCode="#,##0" sourceLinked="0"/>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789463</c:v>
              </c:pt>
              <c:pt idx="1">
                <c:v>904964</c:v>
              </c:pt>
              <c:pt idx="2">
                <c:v>777742</c:v>
              </c:pt>
              <c:pt idx="3">
                <c:v>824056.33333333337</c:v>
              </c:pt>
            </c:numLit>
          </c:val>
          <c:extLst>
            <c:ext xmlns:c16="http://schemas.microsoft.com/office/drawing/2014/chart" uri="{C3380CC4-5D6E-409C-BE32-E72D297353CC}">
              <c16:uniqueId val="{00000006-C130-4B24-B269-5B7962323215}"/>
            </c:ext>
          </c:extLst>
        </c:ser>
        <c:dLbls>
          <c:showLegendKey val="0"/>
          <c:showVal val="1"/>
          <c:showCatName val="0"/>
          <c:showSerName val="0"/>
          <c:showPercent val="0"/>
          <c:showBubbleSize val="0"/>
        </c:dLbls>
        <c:gapWidth val="150"/>
        <c:shape val="cone"/>
        <c:axId val="234723880"/>
        <c:axId val="234724272"/>
        <c:axId val="0"/>
      </c:bar3DChart>
      <c:catAx>
        <c:axId val="234723880"/>
        <c:scaling>
          <c:orientation val="minMax"/>
        </c:scaling>
        <c:delete val="0"/>
        <c:axPos val="b"/>
        <c:numFmt formatCode="General" sourceLinked="1"/>
        <c:majorTickMark val="out"/>
        <c:minorTickMark val="none"/>
        <c:tickLblPos val="nextTo"/>
        <c:txPr>
          <a:bodyPr/>
          <a:lstStyle/>
          <a:p>
            <a:pPr>
              <a:defRPr b="1"/>
            </a:pPr>
            <a:endParaRPr lang="es-MX"/>
          </a:p>
        </c:txPr>
        <c:crossAx val="234724272"/>
        <c:crosses val="autoZero"/>
        <c:auto val="1"/>
        <c:lblAlgn val="ctr"/>
        <c:lblOffset val="100"/>
        <c:noMultiLvlLbl val="0"/>
      </c:catAx>
      <c:valAx>
        <c:axId val="234724272"/>
        <c:scaling>
          <c:orientation val="minMax"/>
        </c:scaling>
        <c:delete val="0"/>
        <c:axPos val="l"/>
        <c:majorGridlines/>
        <c:numFmt formatCode="General" sourceLinked="1"/>
        <c:majorTickMark val="out"/>
        <c:minorTickMark val="none"/>
        <c:tickLblPos val="nextTo"/>
        <c:txPr>
          <a:bodyPr/>
          <a:lstStyle/>
          <a:p>
            <a:pPr>
              <a:defRPr b="1"/>
            </a:pPr>
            <a:endParaRPr lang="es-MX"/>
          </a:p>
        </c:txPr>
        <c:crossAx val="234723880"/>
        <c:crosses val="autoZero"/>
        <c:crossBetween val="between"/>
      </c:valAx>
    </c:plotArea>
    <c:plotVisOnly val="1"/>
    <c:dispBlanksAs val="gap"/>
    <c:showDLblsOverMax val="0"/>
  </c:chart>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s-ES"/>
              <a:t>FIGURA</a:t>
            </a:r>
            <a:r>
              <a:rPr lang="es-ES" baseline="0"/>
              <a:t> 9. FIRA: TIPOS DE APOYO TECNOLÓGICO (Cifras en pesos) </a:t>
            </a:r>
            <a:endParaRPr lang="es-ES"/>
          </a:p>
        </c:rich>
      </c:tx>
      <c:layout/>
      <c:overlay val="0"/>
    </c:title>
    <c:autoTitleDeleted val="0"/>
    <c:view3D>
      <c:rotX val="15"/>
      <c:rotY val="20"/>
      <c:rAngAx val="1"/>
    </c:view3D>
    <c:floor>
      <c:thickness val="0"/>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v>2010</c:v>
          </c:tx>
          <c:invertIfNegative val="0"/>
          <c:cat>
            <c:strLit>
              <c:ptCount val="5"/>
              <c:pt idx="0">
                <c:v>1. Organiz y proyecs </c:v>
              </c:pt>
              <c:pt idx="1">
                <c:v>2.  fortalec empr</c:v>
              </c:pt>
              <c:pt idx="2">
                <c:v>3. redes de valor</c:v>
              </c:pt>
              <c:pt idx="3">
                <c:v>4. Proy medio amb</c:v>
              </c:pt>
              <c:pt idx="4">
                <c:v>5. Cobertura de Serv</c:v>
              </c:pt>
            </c:strLit>
          </c:cat>
          <c:val>
            <c:numLit>
              <c:formatCode>General</c:formatCode>
              <c:ptCount val="5"/>
              <c:pt idx="0">
                <c:v>167866390.98000011</c:v>
              </c:pt>
              <c:pt idx="1">
                <c:v>183328615.64000866</c:v>
              </c:pt>
              <c:pt idx="2">
                <c:v>83332</c:v>
              </c:pt>
              <c:pt idx="3">
                <c:v>3404963</c:v>
              </c:pt>
              <c:pt idx="4">
                <c:v>18920130.310000062</c:v>
              </c:pt>
            </c:numLit>
          </c:val>
          <c:extLst>
            <c:ext xmlns:c16="http://schemas.microsoft.com/office/drawing/2014/chart" uri="{C3380CC4-5D6E-409C-BE32-E72D297353CC}">
              <c16:uniqueId val="{00000000-4117-45F2-B114-4AAF2FD7D7DD}"/>
            </c:ext>
          </c:extLst>
        </c:ser>
        <c:ser>
          <c:idx val="1"/>
          <c:order val="1"/>
          <c:tx>
            <c:v>2011</c:v>
          </c:tx>
          <c:invertIfNegative val="0"/>
          <c:cat>
            <c:strLit>
              <c:ptCount val="5"/>
              <c:pt idx="0">
                <c:v>1. Organiz y proyecs </c:v>
              </c:pt>
              <c:pt idx="1">
                <c:v>2.  fortalec empr</c:v>
              </c:pt>
              <c:pt idx="2">
                <c:v>3. redes de valor</c:v>
              </c:pt>
              <c:pt idx="3">
                <c:v>4. Proy medio amb</c:v>
              </c:pt>
              <c:pt idx="4">
                <c:v>5. Cobertura de Serv</c:v>
              </c:pt>
            </c:strLit>
          </c:cat>
          <c:val>
            <c:numLit>
              <c:formatCode>General</c:formatCode>
              <c:ptCount val="5"/>
              <c:pt idx="0">
                <c:v>203125631.40999979</c:v>
              </c:pt>
              <c:pt idx="1">
                <c:v>183223407.71999955</c:v>
              </c:pt>
              <c:pt idx="2">
                <c:v>273889.80000000005</c:v>
              </c:pt>
              <c:pt idx="3">
                <c:v>957880</c:v>
              </c:pt>
              <c:pt idx="4">
                <c:v>25271127.640000008</c:v>
              </c:pt>
            </c:numLit>
          </c:val>
          <c:extLst>
            <c:ext xmlns:c16="http://schemas.microsoft.com/office/drawing/2014/chart" uri="{C3380CC4-5D6E-409C-BE32-E72D297353CC}">
              <c16:uniqueId val="{00000001-4117-45F2-B114-4AAF2FD7D7DD}"/>
            </c:ext>
          </c:extLst>
        </c:ser>
        <c:ser>
          <c:idx val="2"/>
          <c:order val="2"/>
          <c:tx>
            <c:v>2012</c:v>
          </c:tx>
          <c:spPr>
            <a:solidFill>
              <a:schemeClr val="bg1">
                <a:lumMod val="65000"/>
              </a:schemeClr>
            </a:solidFill>
          </c:spPr>
          <c:invertIfNegative val="0"/>
          <c:cat>
            <c:strLit>
              <c:ptCount val="5"/>
              <c:pt idx="0">
                <c:v>1. Organiz y proyecs </c:v>
              </c:pt>
              <c:pt idx="1">
                <c:v>2.  fortalec empr</c:v>
              </c:pt>
              <c:pt idx="2">
                <c:v>3. redes de valor</c:v>
              </c:pt>
              <c:pt idx="3">
                <c:v>4. Proy medio amb</c:v>
              </c:pt>
              <c:pt idx="4">
                <c:v>5. Cobertura de Serv</c:v>
              </c:pt>
            </c:strLit>
          </c:cat>
          <c:val>
            <c:numLit>
              <c:formatCode>General</c:formatCode>
              <c:ptCount val="5"/>
              <c:pt idx="0">
                <c:v>81597744.690000385</c:v>
              </c:pt>
              <c:pt idx="1">
                <c:v>52430429.830000892</c:v>
              </c:pt>
              <c:pt idx="2">
                <c:v>558845.08000000007</c:v>
              </c:pt>
              <c:pt idx="3">
                <c:v>802374.7</c:v>
              </c:pt>
              <c:pt idx="4">
                <c:v>20863062.76000002</c:v>
              </c:pt>
            </c:numLit>
          </c:val>
          <c:extLst>
            <c:ext xmlns:c16="http://schemas.microsoft.com/office/drawing/2014/chart" uri="{C3380CC4-5D6E-409C-BE32-E72D297353CC}">
              <c16:uniqueId val="{00000002-4117-45F2-B114-4AAF2FD7D7DD}"/>
            </c:ext>
          </c:extLst>
        </c:ser>
        <c:ser>
          <c:idx val="3"/>
          <c:order val="3"/>
          <c:tx>
            <c:v>2013</c:v>
          </c:tx>
          <c:spPr>
            <a:solidFill>
              <a:srgbClr val="FFFF00"/>
            </a:solidFill>
          </c:spPr>
          <c:invertIfNegative val="0"/>
          <c:cat>
            <c:strLit>
              <c:ptCount val="5"/>
              <c:pt idx="0">
                <c:v>1. Organiz y proyecs </c:v>
              </c:pt>
              <c:pt idx="1">
                <c:v>2.  fortalec empr</c:v>
              </c:pt>
              <c:pt idx="2">
                <c:v>3. redes de valor</c:v>
              </c:pt>
              <c:pt idx="3">
                <c:v>4. Proy medio amb</c:v>
              </c:pt>
              <c:pt idx="4">
                <c:v>5. Cobertura de Serv</c:v>
              </c:pt>
            </c:strLit>
          </c:cat>
          <c:val>
            <c:numLit>
              <c:formatCode>General</c:formatCode>
              <c:ptCount val="5"/>
              <c:pt idx="0">
                <c:v>154831059.27717739</c:v>
              </c:pt>
              <c:pt idx="1">
                <c:v>57586645.5734898</c:v>
              </c:pt>
              <c:pt idx="2">
                <c:v>1388233.9514999981</c:v>
              </c:pt>
              <c:pt idx="3">
                <c:v>315574</c:v>
              </c:pt>
              <c:pt idx="4">
                <c:v>16826177.851699989</c:v>
              </c:pt>
            </c:numLit>
          </c:val>
          <c:extLst>
            <c:ext xmlns:c16="http://schemas.microsoft.com/office/drawing/2014/chart" uri="{C3380CC4-5D6E-409C-BE32-E72D297353CC}">
              <c16:uniqueId val="{00000003-4117-45F2-B114-4AAF2FD7D7DD}"/>
            </c:ext>
          </c:extLst>
        </c:ser>
        <c:dLbls>
          <c:showLegendKey val="0"/>
          <c:showVal val="0"/>
          <c:showCatName val="0"/>
          <c:showSerName val="0"/>
          <c:showPercent val="0"/>
          <c:showBubbleSize val="0"/>
        </c:dLbls>
        <c:gapWidth val="150"/>
        <c:shape val="cylinder"/>
        <c:axId val="234721528"/>
        <c:axId val="234722312"/>
        <c:axId val="0"/>
      </c:bar3DChart>
      <c:catAx>
        <c:axId val="234721528"/>
        <c:scaling>
          <c:orientation val="minMax"/>
        </c:scaling>
        <c:delete val="0"/>
        <c:axPos val="b"/>
        <c:numFmt formatCode="General" sourceLinked="0"/>
        <c:majorTickMark val="none"/>
        <c:minorTickMark val="none"/>
        <c:tickLblPos val="nextTo"/>
        <c:crossAx val="234722312"/>
        <c:crosses val="autoZero"/>
        <c:auto val="1"/>
        <c:lblAlgn val="ctr"/>
        <c:lblOffset val="100"/>
        <c:noMultiLvlLbl val="0"/>
      </c:catAx>
      <c:valAx>
        <c:axId val="234722312"/>
        <c:scaling>
          <c:orientation val="minMax"/>
        </c:scaling>
        <c:delete val="0"/>
        <c:axPos val="l"/>
        <c:majorGridlines/>
        <c:numFmt formatCode="General" sourceLinked="1"/>
        <c:majorTickMark val="out"/>
        <c:minorTickMark val="none"/>
        <c:tickLblPos val="nextTo"/>
        <c:crossAx val="234721528"/>
        <c:crosses val="autoZero"/>
        <c:crossBetween val="between"/>
      </c:valAx>
    </c:plotArea>
    <c:legend>
      <c:legendPos val="r"/>
      <c:layout/>
      <c:overlay val="0"/>
    </c:legend>
    <c:plotVisOnly val="1"/>
    <c:dispBlanksAs val="gap"/>
    <c:showDLblsOverMax val="0"/>
  </c:chart>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lumMod val="50000"/>
                  </a:schemeClr>
                </a:solidFill>
              </a:defRPr>
            </a:pPr>
            <a:r>
              <a:rPr lang="es-MX" sz="1200">
                <a:solidFill>
                  <a:schemeClr val="tx2">
                    <a:lumMod val="50000"/>
                  </a:schemeClr>
                </a:solidFill>
              </a:rPr>
              <a:t>FIGURA</a:t>
            </a:r>
            <a:r>
              <a:rPr lang="es-MX" sz="1200" baseline="0">
                <a:solidFill>
                  <a:schemeClr val="tx2">
                    <a:lumMod val="50000"/>
                  </a:schemeClr>
                </a:solidFill>
              </a:rPr>
              <a:t> 10. FIRA: APOYOS TECNOLÓGICOS OTORGADOS POR TIPO DE PRODUCTOR 2010-2013 (Millones de Pesos) </a:t>
            </a:r>
            <a:endParaRPr lang="es-MX" sz="1200">
              <a:solidFill>
                <a:schemeClr val="tx2">
                  <a:lumMod val="50000"/>
                </a:schemeClr>
              </a:solidFill>
            </a:endParaRPr>
          </a:p>
        </c:rich>
      </c:tx>
      <c:layout/>
      <c:overlay val="1"/>
    </c:title>
    <c:autoTitleDeleted val="0"/>
    <c:plotArea>
      <c:layout>
        <c:manualLayout>
          <c:layoutTarget val="inner"/>
          <c:xMode val="edge"/>
          <c:yMode val="edge"/>
          <c:x val="5.9588128407026E-2"/>
          <c:y val="0.25474223561988502"/>
          <c:w val="0.91925802543912805"/>
          <c:h val="0.65487297362484298"/>
        </c:manualLayout>
      </c:layout>
      <c:barChart>
        <c:barDir val="col"/>
        <c:grouping val="clustered"/>
        <c:varyColors val="0"/>
        <c:ser>
          <c:idx val="0"/>
          <c:order val="0"/>
          <c:tx>
            <c:v>PD1</c:v>
          </c:tx>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160.24197116001298</c:v>
              </c:pt>
              <c:pt idx="1">
                <c:v>179.04218876002201</c:v>
              </c:pt>
              <c:pt idx="2">
                <c:v>64.391213769999297</c:v>
              </c:pt>
              <c:pt idx="3">
                <c:v>104.15644998267301</c:v>
              </c:pt>
            </c:numLit>
          </c:val>
          <c:extLst>
            <c:ext xmlns:c16="http://schemas.microsoft.com/office/drawing/2014/chart" uri="{C3380CC4-5D6E-409C-BE32-E72D297353CC}">
              <c16:uniqueId val="{00000000-D194-4783-A526-6185A10FA680}"/>
            </c:ext>
          </c:extLst>
        </c:ser>
        <c:ser>
          <c:idx val="1"/>
          <c:order val="1"/>
          <c:tx>
            <c:v>PD2</c:v>
          </c:tx>
          <c:spPr>
            <a:solidFill>
              <a:schemeClr val="accent6">
                <a:lumMod val="75000"/>
              </a:schemeClr>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173.02117554000199</c:v>
              </c:pt>
              <c:pt idx="1">
                <c:v>188.76293879999102</c:v>
              </c:pt>
              <c:pt idx="2">
                <c:v>72.989806870000308</c:v>
              </c:pt>
              <c:pt idx="3">
                <c:v>103.81564468409701</c:v>
              </c:pt>
            </c:numLit>
          </c:val>
          <c:extLst>
            <c:ext xmlns:c16="http://schemas.microsoft.com/office/drawing/2014/chart" uri="{C3380CC4-5D6E-409C-BE32-E72D297353CC}">
              <c16:uniqueId val="{00000001-D194-4783-A526-6185A10FA680}"/>
            </c:ext>
          </c:extLst>
        </c:ser>
        <c:ser>
          <c:idx val="2"/>
          <c:order val="2"/>
          <c:tx>
            <c:v>PD3</c:v>
          </c:tx>
          <c:spPr>
            <a:solidFill>
              <a:schemeClr val="bg1">
                <a:lumMod val="50000"/>
              </a:schemeClr>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40.340285229999196</c:v>
              </c:pt>
              <c:pt idx="1">
                <c:v>45.046809009999606</c:v>
              </c:pt>
              <c:pt idx="2">
                <c:v>18.871436420000002</c:v>
              </c:pt>
              <c:pt idx="3">
                <c:v>22.975595987099901</c:v>
              </c:pt>
            </c:numLit>
          </c:val>
          <c:extLst>
            <c:ext xmlns:c16="http://schemas.microsoft.com/office/drawing/2014/chart" uri="{C3380CC4-5D6E-409C-BE32-E72D297353CC}">
              <c16:uniqueId val="{00000002-D194-4783-A526-6185A10FA680}"/>
            </c:ext>
          </c:extLst>
        </c:ser>
        <c:ser>
          <c:idx val="3"/>
          <c:order val="3"/>
          <c:tx>
            <c:v>Apoy Tecnol</c:v>
          </c:tx>
          <c:spPr>
            <a:solidFill>
              <a:srgbClr val="FCF004"/>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373.60343193000898</c:v>
              </c:pt>
              <c:pt idx="1">
                <c:v>412.851936569999</c:v>
              </c:pt>
              <c:pt idx="2">
                <c:v>156.25245706000098</c:v>
              </c:pt>
              <c:pt idx="3">
                <c:v>230.94769065386998</c:v>
              </c:pt>
            </c:numLit>
          </c:val>
          <c:extLst>
            <c:ext xmlns:c16="http://schemas.microsoft.com/office/drawing/2014/chart" uri="{C3380CC4-5D6E-409C-BE32-E72D297353CC}">
              <c16:uniqueId val="{00000003-D194-4783-A526-6185A10FA680}"/>
            </c:ext>
          </c:extLst>
        </c:ser>
        <c:dLbls>
          <c:dLblPos val="outEnd"/>
          <c:showLegendKey val="0"/>
          <c:showVal val="1"/>
          <c:showCatName val="0"/>
          <c:showSerName val="0"/>
          <c:showPercent val="0"/>
          <c:showBubbleSize val="0"/>
        </c:dLbls>
        <c:gapWidth val="150"/>
        <c:axId val="439018416"/>
        <c:axId val="439019200"/>
      </c:barChart>
      <c:catAx>
        <c:axId val="439018416"/>
        <c:scaling>
          <c:orientation val="minMax"/>
        </c:scaling>
        <c:delete val="0"/>
        <c:axPos val="b"/>
        <c:numFmt formatCode="General" sourceLinked="1"/>
        <c:majorTickMark val="out"/>
        <c:minorTickMark val="none"/>
        <c:tickLblPos val="nextTo"/>
        <c:txPr>
          <a:bodyPr/>
          <a:lstStyle/>
          <a:p>
            <a:pPr>
              <a:defRPr b="1"/>
            </a:pPr>
            <a:endParaRPr lang="es-MX"/>
          </a:p>
        </c:txPr>
        <c:crossAx val="439019200"/>
        <c:crosses val="autoZero"/>
        <c:auto val="1"/>
        <c:lblAlgn val="ctr"/>
        <c:lblOffset val="100"/>
        <c:noMultiLvlLbl val="0"/>
      </c:catAx>
      <c:valAx>
        <c:axId val="439019200"/>
        <c:scaling>
          <c:orientation val="minMax"/>
        </c:scaling>
        <c:delete val="0"/>
        <c:axPos val="l"/>
        <c:majorGridlines/>
        <c:numFmt formatCode="General" sourceLinked="1"/>
        <c:majorTickMark val="out"/>
        <c:minorTickMark val="none"/>
        <c:tickLblPos val="nextTo"/>
        <c:txPr>
          <a:bodyPr/>
          <a:lstStyle/>
          <a:p>
            <a:pPr>
              <a:defRPr b="1"/>
            </a:pPr>
            <a:endParaRPr lang="es-MX"/>
          </a:p>
        </c:txPr>
        <c:crossAx val="439018416"/>
        <c:crosses val="autoZero"/>
        <c:crossBetween val="between"/>
      </c:valAx>
    </c:plotArea>
    <c:legend>
      <c:legendPos val="t"/>
      <c:layout>
        <c:manualLayout>
          <c:xMode val="edge"/>
          <c:yMode val="edge"/>
          <c:x val="0.25375514839491198"/>
          <c:y val="0.16235717043412001"/>
          <c:w val="0.40205875227135102"/>
          <c:h val="7.3975495004711594E-2"/>
        </c:manualLayout>
      </c:layout>
      <c:overlay val="0"/>
      <c:txPr>
        <a:bodyPr/>
        <a:lstStyle/>
        <a:p>
          <a:pPr>
            <a:defRPr sz="1200" b="1"/>
          </a:pPr>
          <a:endParaRPr lang="es-MX"/>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002060"/>
                </a:solidFill>
                <a:latin typeface="+mn-lt"/>
                <a:ea typeface="+mn-ea"/>
                <a:cs typeface="+mn-cs"/>
              </a:defRPr>
            </a:pPr>
            <a:r>
              <a:rPr lang="es-MX" sz="1200" b="1" i="0" baseline="0">
                <a:solidFill>
                  <a:srgbClr val="002060"/>
                </a:solidFill>
                <a:effectLst/>
              </a:rPr>
              <a:t>FIGURA 11. FIRA: APOYOS FINANCIEROS OTORGADOS POR TIPO DE PRODUCTOR 2010-2013 (Millones de Pesos) </a:t>
            </a:r>
            <a:endParaRPr lang="es-MX" sz="1200">
              <a:solidFill>
                <a:srgbClr val="002060"/>
              </a:solidFill>
              <a:effectLst/>
            </a:endParaRPr>
          </a:p>
        </c:rich>
      </c:tx>
      <c:layout/>
      <c:overlay val="0"/>
    </c:title>
    <c:autoTitleDeleted val="0"/>
    <c:plotArea>
      <c:layout/>
      <c:barChart>
        <c:barDir val="col"/>
        <c:grouping val="clustered"/>
        <c:varyColors val="0"/>
        <c:ser>
          <c:idx val="0"/>
          <c:order val="0"/>
          <c:tx>
            <c:v>PD1</c:v>
          </c:tx>
          <c:spPr>
            <a:solidFill>
              <a:srgbClr val="FF0000"/>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156.37695377999898</c:v>
              </c:pt>
              <c:pt idx="1">
                <c:v>205.47852749</c:v>
              </c:pt>
              <c:pt idx="2">
                <c:v>13.7912206700003</c:v>
              </c:pt>
              <c:pt idx="3">
                <c:v>42.615898839997996</c:v>
              </c:pt>
            </c:numLit>
          </c:val>
          <c:extLst>
            <c:ext xmlns:c16="http://schemas.microsoft.com/office/drawing/2014/chart" uri="{C3380CC4-5D6E-409C-BE32-E72D297353CC}">
              <c16:uniqueId val="{00000000-3A10-427B-B0E7-FC0DCF7A4F81}"/>
            </c:ext>
          </c:extLst>
        </c:ser>
        <c:ser>
          <c:idx val="1"/>
          <c:order val="1"/>
          <c:tx>
            <c:v>PD2</c:v>
          </c:tx>
          <c:spPr>
            <a:solidFill>
              <a:schemeClr val="accent1">
                <a:lumMod val="75000"/>
              </a:schemeClr>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46.921129669999999</c:v>
              </c:pt>
              <c:pt idx="1">
                <c:v>63.600588269999896</c:v>
              </c:pt>
              <c:pt idx="2">
                <c:v>7.7490708200002203</c:v>
              </c:pt>
              <c:pt idx="3">
                <c:v>37.3857535100001</c:v>
              </c:pt>
            </c:numLit>
          </c:val>
          <c:extLst>
            <c:ext xmlns:c16="http://schemas.microsoft.com/office/drawing/2014/chart" uri="{C3380CC4-5D6E-409C-BE32-E72D297353CC}">
              <c16:uniqueId val="{00000001-3A10-427B-B0E7-FC0DCF7A4F81}"/>
            </c:ext>
          </c:extLst>
        </c:ser>
        <c:ser>
          <c:idx val="2"/>
          <c:order val="2"/>
          <c:tx>
            <c:v>PD3</c:v>
          </c:tx>
          <c:spPr>
            <a:solidFill>
              <a:srgbClr val="00B050"/>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42.513019569999997</c:v>
              </c:pt>
              <c:pt idx="1">
                <c:v>44.281647739999798</c:v>
              </c:pt>
              <c:pt idx="2">
                <c:v>4.6122324299999997</c:v>
              </c:pt>
              <c:pt idx="3">
                <c:v>66.235466430000102</c:v>
              </c:pt>
            </c:numLit>
          </c:val>
          <c:extLst>
            <c:ext xmlns:c16="http://schemas.microsoft.com/office/drawing/2014/chart" uri="{C3380CC4-5D6E-409C-BE32-E72D297353CC}">
              <c16:uniqueId val="{00000002-3A10-427B-B0E7-FC0DCF7A4F81}"/>
            </c:ext>
          </c:extLst>
        </c:ser>
        <c:ser>
          <c:idx val="3"/>
          <c:order val="3"/>
          <c:tx>
            <c:v>Apoy Financ</c:v>
          </c:tx>
          <c:spPr>
            <a:solidFill>
              <a:srgbClr val="FFCC66"/>
            </a:solidFill>
          </c:spPr>
          <c:invertIfNegative val="0"/>
          <c:dLbls>
            <c:numFmt formatCode="#,##0" sourceLinked="0"/>
            <c:spPr>
              <a:noFill/>
              <a:ln>
                <a:noFill/>
              </a:ln>
              <a:effectLst/>
            </c:spPr>
            <c:txPr>
              <a:bodyPr/>
              <a:lstStyle/>
              <a:p>
                <a:pPr>
                  <a:defRPr b="1"/>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4"/>
              <c:pt idx="0">
                <c:v>2010</c:v>
              </c:pt>
              <c:pt idx="1">
                <c:v>2011</c:v>
              </c:pt>
              <c:pt idx="2">
                <c:v>2012</c:v>
              </c:pt>
              <c:pt idx="3">
                <c:v>2013</c:v>
              </c:pt>
            </c:numLit>
          </c:cat>
          <c:val>
            <c:numLit>
              <c:formatCode>General</c:formatCode>
              <c:ptCount val="4"/>
              <c:pt idx="0">
                <c:v>245.811103019999</c:v>
              </c:pt>
              <c:pt idx="1">
                <c:v>313.360763499999</c:v>
              </c:pt>
              <c:pt idx="2">
                <c:v>26.152523920000501</c:v>
              </c:pt>
              <c:pt idx="3">
                <c:v>146.23711877999801</c:v>
              </c:pt>
            </c:numLit>
          </c:val>
          <c:extLst>
            <c:ext xmlns:c16="http://schemas.microsoft.com/office/drawing/2014/chart" uri="{C3380CC4-5D6E-409C-BE32-E72D297353CC}">
              <c16:uniqueId val="{00000003-3A10-427B-B0E7-FC0DCF7A4F81}"/>
            </c:ext>
          </c:extLst>
        </c:ser>
        <c:dLbls>
          <c:dLblPos val="outEnd"/>
          <c:showLegendKey val="0"/>
          <c:showVal val="1"/>
          <c:showCatName val="0"/>
          <c:showSerName val="0"/>
          <c:showPercent val="0"/>
          <c:showBubbleSize val="0"/>
        </c:dLbls>
        <c:gapWidth val="150"/>
        <c:axId val="439017632"/>
        <c:axId val="439019592"/>
      </c:barChart>
      <c:catAx>
        <c:axId val="439017632"/>
        <c:scaling>
          <c:orientation val="minMax"/>
        </c:scaling>
        <c:delete val="0"/>
        <c:axPos val="b"/>
        <c:numFmt formatCode="General" sourceLinked="1"/>
        <c:majorTickMark val="out"/>
        <c:minorTickMark val="none"/>
        <c:tickLblPos val="nextTo"/>
        <c:txPr>
          <a:bodyPr/>
          <a:lstStyle/>
          <a:p>
            <a:pPr>
              <a:defRPr b="1"/>
            </a:pPr>
            <a:endParaRPr lang="es-MX"/>
          </a:p>
        </c:txPr>
        <c:crossAx val="439019592"/>
        <c:crosses val="autoZero"/>
        <c:auto val="1"/>
        <c:lblAlgn val="ctr"/>
        <c:lblOffset val="100"/>
        <c:noMultiLvlLbl val="0"/>
      </c:catAx>
      <c:valAx>
        <c:axId val="439019592"/>
        <c:scaling>
          <c:orientation val="minMax"/>
        </c:scaling>
        <c:delete val="0"/>
        <c:axPos val="l"/>
        <c:majorGridlines/>
        <c:numFmt formatCode="General" sourceLinked="1"/>
        <c:majorTickMark val="out"/>
        <c:minorTickMark val="none"/>
        <c:tickLblPos val="nextTo"/>
        <c:txPr>
          <a:bodyPr/>
          <a:lstStyle/>
          <a:p>
            <a:pPr>
              <a:defRPr b="1"/>
            </a:pPr>
            <a:endParaRPr lang="es-MX"/>
          </a:p>
        </c:txPr>
        <c:crossAx val="439017632"/>
        <c:crosses val="autoZero"/>
        <c:crossBetween val="between"/>
      </c:valAx>
    </c:plotArea>
    <c:legend>
      <c:legendPos val="t"/>
      <c:layout/>
      <c:overlay val="0"/>
      <c:txPr>
        <a:bodyPr/>
        <a:lstStyle/>
        <a:p>
          <a:pPr>
            <a:defRPr sz="1200" b="1"/>
          </a:pPr>
          <a:endParaRPr lang="es-MX"/>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544331</xdr:colOff>
      <xdr:row>4</xdr:row>
      <xdr:rowOff>165100</xdr:rowOff>
    </xdr:from>
    <xdr:to>
      <xdr:col>3</xdr:col>
      <xdr:colOff>762000</xdr:colOff>
      <xdr:row>12</xdr:row>
      <xdr:rowOff>51111</xdr:rowOff>
    </xdr:to>
    <xdr:sp macro="" textlink="">
      <xdr:nvSpPr>
        <xdr:cNvPr id="38" name="5 CuadroTexto"/>
        <xdr:cNvSpPr txBox="1"/>
      </xdr:nvSpPr>
      <xdr:spPr>
        <a:xfrm>
          <a:off x="1369831" y="1524000"/>
          <a:ext cx="2706869" cy="1410011"/>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Mapeo de Redes</a:t>
          </a:r>
          <a:r>
            <a:rPr lang="es-MX" sz="1200" baseline="0">
              <a:latin typeface="Arial" panose="020B0604020202020204" pitchFamily="34" charset="0"/>
              <a:cs typeface="Arial" panose="020B0604020202020204" pitchFamily="34" charset="0"/>
            </a:rPr>
            <a:t> de Agronegocios e identificación de oportunidades de colocación de créditos y otros servicios financieros y de negocios con potencial de crecimiento</a:t>
          </a:r>
          <a:endParaRPr lang="es-MX" sz="1200">
            <a:latin typeface="Arial" panose="020B0604020202020204" pitchFamily="34" charset="0"/>
            <a:cs typeface="Arial" panose="020B0604020202020204" pitchFamily="34" charset="0"/>
          </a:endParaRPr>
        </a:p>
      </xdr:txBody>
    </xdr:sp>
    <xdr:clientData/>
  </xdr:twoCellAnchor>
  <xdr:twoCellAnchor>
    <xdr:from>
      <xdr:col>2</xdr:col>
      <xdr:colOff>231319</xdr:colOff>
      <xdr:row>11</xdr:row>
      <xdr:rowOff>108866</xdr:rowOff>
    </xdr:from>
    <xdr:to>
      <xdr:col>5</xdr:col>
      <xdr:colOff>17687</xdr:colOff>
      <xdr:row>17</xdr:row>
      <xdr:rowOff>9</xdr:rowOff>
    </xdr:to>
    <xdr:sp macro="" textlink="">
      <xdr:nvSpPr>
        <xdr:cNvPr id="39" name="7 CuadroTexto"/>
        <xdr:cNvSpPr txBox="1"/>
      </xdr:nvSpPr>
      <xdr:spPr>
        <a:xfrm>
          <a:off x="2720519" y="2801266"/>
          <a:ext cx="2262868" cy="1034143"/>
        </a:xfrm>
        <a:prstGeom prst="rect">
          <a:avLst/>
        </a:prstGeom>
        <a:solidFill>
          <a:schemeClr val="tx2">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Planeación</a:t>
          </a:r>
        </a:p>
      </xdr:txBody>
    </xdr:sp>
    <xdr:clientData/>
  </xdr:twoCellAnchor>
  <xdr:oneCellAnchor>
    <xdr:from>
      <xdr:col>0</xdr:col>
      <xdr:colOff>215504</xdr:colOff>
      <xdr:row>2</xdr:row>
      <xdr:rowOff>57914</xdr:rowOff>
    </xdr:from>
    <xdr:ext cx="884087" cy="461049"/>
    <xdr:sp macro="" textlink="">
      <xdr:nvSpPr>
        <xdr:cNvPr id="40" name="8 CuadroTexto"/>
        <xdr:cNvSpPr txBox="1"/>
      </xdr:nvSpPr>
      <xdr:spPr>
        <a:xfrm>
          <a:off x="215504" y="1099314"/>
          <a:ext cx="884087" cy="461049"/>
        </a:xfrm>
        <a:prstGeom prst="flowChartAlternateProcess">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2200">
              <a:latin typeface="Arial" panose="020B0604020202020204" pitchFamily="34" charset="0"/>
              <a:cs typeface="Arial" panose="020B0604020202020204" pitchFamily="34" charset="0"/>
            </a:rPr>
            <a:t>Inicio</a:t>
          </a:r>
        </a:p>
      </xdr:txBody>
    </xdr:sp>
    <xdr:clientData/>
  </xdr:oneCellAnchor>
  <xdr:twoCellAnchor>
    <xdr:from>
      <xdr:col>1</xdr:col>
      <xdr:colOff>291042</xdr:colOff>
      <xdr:row>3</xdr:row>
      <xdr:rowOff>58208</xdr:rowOff>
    </xdr:from>
    <xdr:to>
      <xdr:col>4</xdr:col>
      <xdr:colOff>284239</xdr:colOff>
      <xdr:row>10</xdr:row>
      <xdr:rowOff>55940</xdr:rowOff>
    </xdr:to>
    <xdr:cxnSp macro="">
      <xdr:nvCxnSpPr>
        <xdr:cNvPr id="41" name="22 Conector angular"/>
        <xdr:cNvCxnSpPr/>
      </xdr:nvCxnSpPr>
      <xdr:spPr>
        <a:xfrm>
          <a:off x="1954742" y="1226608"/>
          <a:ext cx="2469697" cy="1331232"/>
        </a:xfrm>
        <a:prstGeom prst="bentConnector3">
          <a:avLst>
            <a:gd name="adj1" fmla="val 100450"/>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68073</xdr:colOff>
      <xdr:row>16</xdr:row>
      <xdr:rowOff>54428</xdr:rowOff>
    </xdr:from>
    <xdr:ext cx="1973035" cy="762000"/>
    <xdr:sp macro="" textlink="">
      <xdr:nvSpPr>
        <xdr:cNvPr id="42" name="24 CuadroTexto"/>
        <xdr:cNvSpPr txBox="1"/>
      </xdr:nvSpPr>
      <xdr:spPr>
        <a:xfrm>
          <a:off x="4208273" y="3699328"/>
          <a:ext cx="1973035" cy="762000"/>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a:latin typeface="Arial" panose="020B0604020202020204" pitchFamily="34" charset="0"/>
              <a:cs typeface="Arial" panose="020B0604020202020204" pitchFamily="34" charset="0"/>
            </a:rPr>
            <a:t>Plan Anual</a:t>
          </a:r>
          <a:r>
            <a:rPr lang="es-MX" sz="1200" b="0" baseline="0">
              <a:latin typeface="Arial" panose="020B0604020202020204" pitchFamily="34" charset="0"/>
              <a:cs typeface="Arial" panose="020B0604020202020204" pitchFamily="34" charset="0"/>
            </a:rPr>
            <a:t> de Negocios</a:t>
          </a:r>
          <a:endParaRPr lang="es-MX" sz="1200" b="0">
            <a:latin typeface="Arial" panose="020B0604020202020204" pitchFamily="34" charset="0"/>
            <a:cs typeface="Arial" panose="020B0604020202020204" pitchFamily="34" charset="0"/>
          </a:endParaRPr>
        </a:p>
      </xdr:txBody>
    </xdr:sp>
    <xdr:clientData/>
  </xdr:oneCellAnchor>
  <xdr:twoCellAnchor>
    <xdr:from>
      <xdr:col>6</xdr:col>
      <xdr:colOff>381001</xdr:colOff>
      <xdr:row>6</xdr:row>
      <xdr:rowOff>29949</xdr:rowOff>
    </xdr:from>
    <xdr:to>
      <xdr:col>9</xdr:col>
      <xdr:colOff>462643</xdr:colOff>
      <xdr:row>13</xdr:row>
      <xdr:rowOff>57163</xdr:rowOff>
    </xdr:to>
    <xdr:sp macro="" textlink="">
      <xdr:nvSpPr>
        <xdr:cNvPr id="43" name="25 CuadroTexto"/>
        <xdr:cNvSpPr txBox="1"/>
      </xdr:nvSpPr>
      <xdr:spPr>
        <a:xfrm>
          <a:off x="6172201" y="1769849"/>
          <a:ext cx="2558142" cy="1360714"/>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Información</a:t>
          </a:r>
          <a:r>
            <a:rPr lang="es-MX" sz="1200" baseline="0">
              <a:latin typeface="Arial" panose="020B0604020202020204" pitchFamily="34" charset="0"/>
              <a:cs typeface="Arial" panose="020B0604020202020204" pitchFamily="34" charset="0"/>
            </a:rPr>
            <a:t> a nivel de agencia para integrar el programa de apoyos tecnológicos</a:t>
          </a:r>
          <a:endParaRPr lang="es-MX" sz="1200">
            <a:latin typeface="Arial" panose="020B0604020202020204" pitchFamily="34" charset="0"/>
            <a:cs typeface="Arial" panose="020B0604020202020204" pitchFamily="34" charset="0"/>
          </a:endParaRPr>
        </a:p>
      </xdr:txBody>
    </xdr:sp>
    <xdr:clientData/>
  </xdr:twoCellAnchor>
  <xdr:twoCellAnchor>
    <xdr:from>
      <xdr:col>8</xdr:col>
      <xdr:colOff>84312</xdr:colOff>
      <xdr:row>11</xdr:row>
      <xdr:rowOff>97982</xdr:rowOff>
    </xdr:from>
    <xdr:to>
      <xdr:col>10</xdr:col>
      <xdr:colOff>714322</xdr:colOff>
      <xdr:row>16</xdr:row>
      <xdr:rowOff>166018</xdr:rowOff>
    </xdr:to>
    <xdr:sp macro="" textlink="">
      <xdr:nvSpPr>
        <xdr:cNvPr id="44" name="26 CuadroTexto"/>
        <xdr:cNvSpPr txBox="1"/>
      </xdr:nvSpPr>
      <xdr:spPr>
        <a:xfrm>
          <a:off x="7526512" y="2790382"/>
          <a:ext cx="2281010" cy="1020536"/>
        </a:xfrm>
        <a:prstGeom prst="rect">
          <a:avLst/>
        </a:prstGeom>
        <a:solidFill>
          <a:schemeClr val="accent2">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Programación</a:t>
          </a:r>
          <a:r>
            <a:rPr lang="es-MX" sz="2400" baseline="0">
              <a:latin typeface="Arial" panose="020B0604020202020204" pitchFamily="34" charset="0"/>
              <a:cs typeface="Arial" panose="020B0604020202020204" pitchFamily="34" charset="0"/>
            </a:rPr>
            <a:t> y presupuesto</a:t>
          </a:r>
          <a:endParaRPr lang="es-MX" sz="2400">
            <a:latin typeface="Arial" panose="020B0604020202020204" pitchFamily="34" charset="0"/>
            <a:cs typeface="Arial" panose="020B0604020202020204" pitchFamily="34" charset="0"/>
          </a:endParaRPr>
        </a:p>
      </xdr:txBody>
    </xdr:sp>
    <xdr:clientData/>
  </xdr:twoCellAnchor>
  <xdr:oneCellAnchor>
    <xdr:from>
      <xdr:col>9</xdr:col>
      <xdr:colOff>764708</xdr:colOff>
      <xdr:row>16</xdr:row>
      <xdr:rowOff>43543</xdr:rowOff>
    </xdr:from>
    <xdr:ext cx="1973035" cy="922563"/>
    <xdr:sp macro="" textlink="">
      <xdr:nvSpPr>
        <xdr:cNvPr id="45" name="27 CuadroTexto"/>
        <xdr:cNvSpPr txBox="1"/>
      </xdr:nvSpPr>
      <xdr:spPr>
        <a:xfrm>
          <a:off x="9032408" y="3688443"/>
          <a:ext cx="1973035" cy="92256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a:latin typeface="Arial" panose="020B0604020202020204" pitchFamily="34" charset="0"/>
              <a:cs typeface="Arial" panose="020B0604020202020204" pitchFamily="34" charset="0"/>
            </a:rPr>
            <a:t>Programa</a:t>
          </a:r>
          <a:r>
            <a:rPr lang="es-MX" sz="1200" b="0" baseline="0">
              <a:latin typeface="Arial" panose="020B0604020202020204" pitchFamily="34" charset="0"/>
              <a:cs typeface="Arial" panose="020B0604020202020204" pitchFamily="34" charset="0"/>
            </a:rPr>
            <a:t> anual de apoyos</a:t>
          </a:r>
        </a:p>
        <a:p>
          <a:r>
            <a:rPr lang="es-MX" sz="1200" b="0" baseline="0">
              <a:latin typeface="Arial" panose="020B0604020202020204" pitchFamily="34" charset="0"/>
              <a:cs typeface="Arial" panose="020B0604020202020204" pitchFamily="34" charset="0"/>
            </a:rPr>
            <a:t>tecnológicos</a:t>
          </a:r>
          <a:endParaRPr lang="es-MX" sz="1200" b="0">
            <a:latin typeface="Arial" panose="020B0604020202020204" pitchFamily="34" charset="0"/>
            <a:cs typeface="Arial" panose="020B0604020202020204" pitchFamily="34" charset="0"/>
          </a:endParaRPr>
        </a:p>
      </xdr:txBody>
    </xdr:sp>
    <xdr:clientData/>
  </xdr:oneCellAnchor>
  <xdr:twoCellAnchor>
    <xdr:from>
      <xdr:col>5</xdr:col>
      <xdr:colOff>136072</xdr:colOff>
      <xdr:row>14</xdr:row>
      <xdr:rowOff>54429</xdr:rowOff>
    </xdr:from>
    <xdr:to>
      <xdr:col>7</xdr:col>
      <xdr:colOff>762000</xdr:colOff>
      <xdr:row>14</xdr:row>
      <xdr:rowOff>54429</xdr:rowOff>
    </xdr:to>
    <xdr:cxnSp macro="">
      <xdr:nvCxnSpPr>
        <xdr:cNvPr id="46" name="29 Conector recto de flecha"/>
        <xdr:cNvCxnSpPr/>
      </xdr:nvCxnSpPr>
      <xdr:spPr>
        <a:xfrm>
          <a:off x="5101772" y="3318329"/>
          <a:ext cx="2276928" cy="0"/>
        </a:xfrm>
        <a:prstGeom prst="straightConnector1">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764684</xdr:colOff>
      <xdr:row>25</xdr:row>
      <xdr:rowOff>46243</xdr:rowOff>
    </xdr:from>
    <xdr:to>
      <xdr:col>14</xdr:col>
      <xdr:colOff>2684</xdr:colOff>
      <xdr:row>32</xdr:row>
      <xdr:rowOff>73457</xdr:rowOff>
    </xdr:to>
    <xdr:sp macro="" textlink="">
      <xdr:nvSpPr>
        <xdr:cNvPr id="47" name="30 CuadroTexto"/>
        <xdr:cNvSpPr txBox="1"/>
      </xdr:nvSpPr>
      <xdr:spPr>
        <a:xfrm>
          <a:off x="9857884" y="5405643"/>
          <a:ext cx="2540000" cy="1360714"/>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Publicación</a:t>
          </a:r>
          <a:r>
            <a:rPr lang="es-MX" sz="1200" baseline="0">
              <a:latin typeface="Arial" panose="020B0604020202020204" pitchFamily="34" charset="0"/>
              <a:cs typeface="Arial" panose="020B0604020202020204" pitchFamily="34" charset="0"/>
            </a:rPr>
            <a:t> en el Diario Oficial de la Federación de las Reglas de Operación del Programa Anual</a:t>
          </a:r>
          <a:endParaRPr lang="es-MX" sz="1200">
            <a:latin typeface="Arial" panose="020B0604020202020204" pitchFamily="34" charset="0"/>
            <a:cs typeface="Arial" panose="020B0604020202020204" pitchFamily="34" charset="0"/>
          </a:endParaRPr>
        </a:p>
      </xdr:txBody>
    </xdr:sp>
    <xdr:clientData/>
  </xdr:twoCellAnchor>
  <xdr:twoCellAnchor>
    <xdr:from>
      <xdr:col>12</xdr:col>
      <xdr:colOff>467996</xdr:colOff>
      <xdr:row>30</xdr:row>
      <xdr:rowOff>114277</xdr:rowOff>
    </xdr:from>
    <xdr:to>
      <xdr:col>15</xdr:col>
      <xdr:colOff>254363</xdr:colOff>
      <xdr:row>36</xdr:row>
      <xdr:rowOff>5420</xdr:rowOff>
    </xdr:to>
    <xdr:sp macro="" textlink="">
      <xdr:nvSpPr>
        <xdr:cNvPr id="48" name="31 CuadroTexto"/>
        <xdr:cNvSpPr txBox="1"/>
      </xdr:nvSpPr>
      <xdr:spPr>
        <a:xfrm>
          <a:off x="11212196" y="6426177"/>
          <a:ext cx="2262867" cy="1034143"/>
        </a:xfrm>
        <a:prstGeom prst="rect">
          <a:avLst/>
        </a:prstGeom>
        <a:solidFill>
          <a:srgbClr val="FFFF66"/>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Difusión</a:t>
          </a:r>
        </a:p>
      </xdr:txBody>
    </xdr:sp>
    <xdr:clientData/>
  </xdr:twoCellAnchor>
  <xdr:oneCellAnchor>
    <xdr:from>
      <xdr:col>14</xdr:col>
      <xdr:colOff>304749</xdr:colOff>
      <xdr:row>35</xdr:row>
      <xdr:rowOff>59839</xdr:rowOff>
    </xdr:from>
    <xdr:ext cx="2022072" cy="1260054"/>
    <xdr:sp macro="" textlink="">
      <xdr:nvSpPr>
        <xdr:cNvPr id="49" name="32 CuadroTexto"/>
        <xdr:cNvSpPr txBox="1"/>
      </xdr:nvSpPr>
      <xdr:spPr>
        <a:xfrm>
          <a:off x="12699949" y="7324239"/>
          <a:ext cx="2022072" cy="1260054"/>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a:latin typeface="Arial" panose="020B0604020202020204" pitchFamily="34" charset="0"/>
              <a:cs typeface="Arial" panose="020B0604020202020204" pitchFamily="34" charset="0"/>
            </a:rPr>
            <a:t>Beneficiarios informados de</a:t>
          </a:r>
        </a:p>
        <a:p>
          <a:r>
            <a:rPr lang="es-MX" sz="1200" b="0">
              <a:latin typeface="Arial" panose="020B0604020202020204" pitchFamily="34" charset="0"/>
              <a:cs typeface="Arial" panose="020B0604020202020204" pitchFamily="34" charset="0"/>
            </a:rPr>
            <a:t> los diferentes tipos</a:t>
          </a:r>
          <a:r>
            <a:rPr lang="es-MX" sz="1200" b="0" baseline="0">
              <a:latin typeface="Arial" panose="020B0604020202020204" pitchFamily="34" charset="0"/>
              <a:cs typeface="Arial" panose="020B0604020202020204" pitchFamily="34" charset="0"/>
            </a:rPr>
            <a:t> de </a:t>
          </a:r>
        </a:p>
        <a:p>
          <a:r>
            <a:rPr lang="es-MX" sz="1200" b="0" baseline="0">
              <a:latin typeface="Arial" panose="020B0604020202020204" pitchFamily="34" charset="0"/>
              <a:cs typeface="Arial" panose="020B0604020202020204" pitchFamily="34" charset="0"/>
            </a:rPr>
            <a:t>apoyos del programa</a:t>
          </a:r>
          <a:endParaRPr lang="es-MX" sz="1200" b="0">
            <a:latin typeface="Arial" panose="020B0604020202020204" pitchFamily="34" charset="0"/>
            <a:cs typeface="Arial" panose="020B0604020202020204" pitchFamily="34" charset="0"/>
          </a:endParaRPr>
        </a:p>
      </xdr:txBody>
    </xdr:sp>
    <xdr:clientData/>
  </xdr:oneCellAnchor>
  <xdr:twoCellAnchor>
    <xdr:from>
      <xdr:col>11</xdr:col>
      <xdr:colOff>0</xdr:colOff>
      <xdr:row>14</xdr:row>
      <xdr:rowOff>27214</xdr:rowOff>
    </xdr:from>
    <xdr:to>
      <xdr:col>14</xdr:col>
      <xdr:colOff>406400</xdr:colOff>
      <xdr:row>30</xdr:row>
      <xdr:rowOff>25400</xdr:rowOff>
    </xdr:to>
    <xdr:cxnSp macro="">
      <xdr:nvCxnSpPr>
        <xdr:cNvPr id="50" name="34 Conector angular"/>
        <xdr:cNvCxnSpPr/>
      </xdr:nvCxnSpPr>
      <xdr:spPr>
        <a:xfrm>
          <a:off x="9918700" y="3291114"/>
          <a:ext cx="2882900" cy="3046186"/>
        </a:xfrm>
        <a:prstGeom prst="bentConnector3">
          <a:avLst>
            <a:gd name="adj1" fmla="val 100000"/>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195967</xdr:colOff>
      <xdr:row>24</xdr:row>
      <xdr:rowOff>89789</xdr:rowOff>
    </xdr:from>
    <xdr:to>
      <xdr:col>7</xdr:col>
      <xdr:colOff>277609</xdr:colOff>
      <xdr:row>31</xdr:row>
      <xdr:rowOff>117003</xdr:rowOff>
    </xdr:to>
    <xdr:sp macro="" textlink="">
      <xdr:nvSpPr>
        <xdr:cNvPr id="51" name="36 CuadroTexto"/>
        <xdr:cNvSpPr txBox="1"/>
      </xdr:nvSpPr>
      <xdr:spPr>
        <a:xfrm>
          <a:off x="4336167" y="5258689"/>
          <a:ext cx="2558142" cy="1360714"/>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Presentación</a:t>
          </a:r>
          <a:r>
            <a:rPr lang="es-MX" sz="1200" baseline="0">
              <a:latin typeface="Arial" panose="020B0604020202020204" pitchFamily="34" charset="0"/>
              <a:cs typeface="Arial" panose="020B0604020202020204" pitchFamily="34" charset="0"/>
            </a:rPr>
            <a:t> de solicitudes de posibles beneficiarios para la obtencion de apoyos tecnológicos del programa</a:t>
          </a:r>
          <a:endParaRPr lang="es-MX" sz="1200">
            <a:latin typeface="Arial" panose="020B0604020202020204" pitchFamily="34" charset="0"/>
            <a:cs typeface="Arial" panose="020B0604020202020204" pitchFamily="34" charset="0"/>
          </a:endParaRPr>
        </a:p>
      </xdr:txBody>
    </xdr:sp>
    <xdr:clientData/>
  </xdr:twoCellAnchor>
  <xdr:twoCellAnchor>
    <xdr:from>
      <xdr:col>5</xdr:col>
      <xdr:colOff>830036</xdr:colOff>
      <xdr:row>29</xdr:row>
      <xdr:rowOff>176892</xdr:rowOff>
    </xdr:from>
    <xdr:to>
      <xdr:col>8</xdr:col>
      <xdr:colOff>612321</xdr:colOff>
      <xdr:row>37</xdr:row>
      <xdr:rowOff>54428</xdr:rowOff>
    </xdr:to>
    <xdr:sp macro="" textlink="">
      <xdr:nvSpPr>
        <xdr:cNvPr id="52" name="37 CuadroTexto"/>
        <xdr:cNvSpPr txBox="1"/>
      </xdr:nvSpPr>
      <xdr:spPr>
        <a:xfrm>
          <a:off x="5795736" y="6298292"/>
          <a:ext cx="2258785" cy="1401536"/>
        </a:xfrm>
        <a:prstGeom prst="rect">
          <a:avLst/>
        </a:prstGeom>
        <a:solidFill>
          <a:srgbClr val="AAEA36"/>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Recepción</a:t>
          </a:r>
          <a:r>
            <a:rPr lang="es-MX" sz="2400" baseline="0">
              <a:latin typeface="Arial" panose="020B0604020202020204" pitchFamily="34" charset="0"/>
              <a:cs typeface="Arial" panose="020B0604020202020204" pitchFamily="34" charset="0"/>
            </a:rPr>
            <a:t> y análisis de solicitudes</a:t>
          </a:r>
          <a:endParaRPr lang="es-MX" sz="2400">
            <a:latin typeface="Arial" panose="020B0604020202020204" pitchFamily="34" charset="0"/>
            <a:cs typeface="Arial" panose="020B0604020202020204" pitchFamily="34" charset="0"/>
          </a:endParaRPr>
        </a:p>
      </xdr:txBody>
    </xdr:sp>
    <xdr:clientData/>
  </xdr:twoCellAnchor>
  <xdr:oneCellAnchor>
    <xdr:from>
      <xdr:col>7</xdr:col>
      <xdr:colOff>579673</xdr:colOff>
      <xdr:row>36</xdr:row>
      <xdr:rowOff>79376</xdr:rowOff>
    </xdr:from>
    <xdr:ext cx="2992202" cy="1349374"/>
    <xdr:sp macro="" textlink="">
      <xdr:nvSpPr>
        <xdr:cNvPr id="53" name="38 CuadroTexto"/>
        <xdr:cNvSpPr txBox="1"/>
      </xdr:nvSpPr>
      <xdr:spPr>
        <a:xfrm>
          <a:off x="7196373" y="7534276"/>
          <a:ext cx="2992202" cy="1349374"/>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a:latin typeface="Arial" panose="020B0604020202020204" pitchFamily="34" charset="0"/>
              <a:cs typeface="Arial" panose="020B0604020202020204" pitchFamily="34" charset="0"/>
            </a:rPr>
            <a:t>Autorización</a:t>
          </a:r>
          <a:r>
            <a:rPr lang="es-MX" sz="1200" b="0" baseline="0">
              <a:latin typeface="Arial" panose="020B0604020202020204" pitchFamily="34" charset="0"/>
              <a:cs typeface="Arial" panose="020B0604020202020204" pitchFamily="34" charset="0"/>
            </a:rPr>
            <a:t> de solicitudes</a:t>
          </a:r>
        </a:p>
        <a:p>
          <a:r>
            <a:rPr lang="es-MX" sz="1200" b="0" baseline="0">
              <a:latin typeface="Arial" panose="020B0604020202020204" pitchFamily="34" charset="0"/>
              <a:cs typeface="Arial" panose="020B0604020202020204" pitchFamily="34" charset="0"/>
            </a:rPr>
            <a:t>en primera  (Residencias Estatales) y </a:t>
          </a:r>
        </a:p>
        <a:p>
          <a:r>
            <a:rPr lang="es-MX" sz="1200" b="0" baseline="0">
              <a:latin typeface="Arial" panose="020B0604020202020204" pitchFamily="34" charset="0"/>
              <a:cs typeface="Arial" panose="020B0604020202020204" pitchFamily="34" charset="0"/>
            </a:rPr>
            <a:t>segunda instancia (Direcciones  </a:t>
          </a:r>
        </a:p>
        <a:p>
          <a:r>
            <a:rPr lang="es-MX" sz="1200" b="0" baseline="0">
              <a:latin typeface="Arial" panose="020B0604020202020204" pitchFamily="34" charset="0"/>
              <a:cs typeface="Arial" panose="020B0604020202020204" pitchFamily="34" charset="0"/>
            </a:rPr>
            <a:t>Regionales)</a:t>
          </a:r>
          <a:endParaRPr lang="es-MX" sz="1200" b="0">
            <a:latin typeface="Arial" panose="020B0604020202020204" pitchFamily="34" charset="0"/>
            <a:cs typeface="Arial" panose="020B0604020202020204" pitchFamily="34" charset="0"/>
          </a:endParaRPr>
        </a:p>
      </xdr:txBody>
    </xdr:sp>
    <xdr:clientData/>
  </xdr:oneCellAnchor>
  <xdr:twoCellAnchor>
    <xdr:from>
      <xdr:col>8</xdr:col>
      <xdr:colOff>775607</xdr:colOff>
      <xdr:row>33</xdr:row>
      <xdr:rowOff>81643</xdr:rowOff>
    </xdr:from>
    <xdr:to>
      <xdr:col>12</xdr:col>
      <xdr:colOff>312965</xdr:colOff>
      <xdr:row>33</xdr:row>
      <xdr:rowOff>108858</xdr:rowOff>
    </xdr:to>
    <xdr:cxnSp macro="">
      <xdr:nvCxnSpPr>
        <xdr:cNvPr id="54" name="40 Conector recto de flecha"/>
        <xdr:cNvCxnSpPr/>
      </xdr:nvCxnSpPr>
      <xdr:spPr>
        <a:xfrm flipH="1">
          <a:off x="8217807" y="6965043"/>
          <a:ext cx="2839358" cy="27215"/>
        </a:xfrm>
        <a:prstGeom prst="straightConnector1">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157904</xdr:colOff>
      <xdr:row>44</xdr:row>
      <xdr:rowOff>74333</xdr:rowOff>
    </xdr:from>
    <xdr:to>
      <xdr:col>3</xdr:col>
      <xdr:colOff>239546</xdr:colOff>
      <xdr:row>51</xdr:row>
      <xdr:rowOff>101546</xdr:rowOff>
    </xdr:to>
    <xdr:sp macro="" textlink="">
      <xdr:nvSpPr>
        <xdr:cNvPr id="55" name="43 CuadroTexto"/>
        <xdr:cNvSpPr txBox="1"/>
      </xdr:nvSpPr>
      <xdr:spPr>
        <a:xfrm>
          <a:off x="983404" y="9053233"/>
          <a:ext cx="2570842" cy="1360713"/>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Recepción</a:t>
          </a:r>
          <a:r>
            <a:rPr lang="es-MX" sz="1200" baseline="0">
              <a:latin typeface="Arial" panose="020B0604020202020204" pitchFamily="34" charset="0"/>
              <a:cs typeface="Arial" panose="020B0604020202020204" pitchFamily="34" charset="0"/>
            </a:rPr>
            <a:t>  electrónica en oficinas centrales de las autorizaciones de solicitudes procedentes de la primera y segunda instancias.</a:t>
          </a:r>
          <a:endParaRPr lang="es-MX" sz="1200">
            <a:latin typeface="Arial" panose="020B0604020202020204" pitchFamily="34" charset="0"/>
            <a:cs typeface="Arial" panose="020B0604020202020204" pitchFamily="34" charset="0"/>
          </a:endParaRPr>
        </a:p>
      </xdr:txBody>
    </xdr:sp>
    <xdr:clientData/>
  </xdr:twoCellAnchor>
  <xdr:twoCellAnchor>
    <xdr:from>
      <xdr:col>1</xdr:col>
      <xdr:colOff>204107</xdr:colOff>
      <xdr:row>50</xdr:row>
      <xdr:rowOff>161438</xdr:rowOff>
    </xdr:from>
    <xdr:to>
      <xdr:col>5</xdr:col>
      <xdr:colOff>95250</xdr:colOff>
      <xdr:row>58</xdr:row>
      <xdr:rowOff>25367</xdr:rowOff>
    </xdr:to>
    <xdr:sp macro="" textlink="">
      <xdr:nvSpPr>
        <xdr:cNvPr id="56" name="44 CuadroTexto"/>
        <xdr:cNvSpPr txBox="1"/>
      </xdr:nvSpPr>
      <xdr:spPr>
        <a:xfrm>
          <a:off x="1867807" y="10283338"/>
          <a:ext cx="3193143" cy="1387929"/>
        </a:xfrm>
        <a:prstGeom prst="rect">
          <a:avLst/>
        </a:prstGeom>
        <a:solidFill>
          <a:schemeClr val="accent6">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Gestión</a:t>
          </a:r>
          <a:r>
            <a:rPr lang="es-MX" sz="2400" baseline="0">
              <a:latin typeface="Arial" panose="020B0604020202020204" pitchFamily="34" charset="0"/>
              <a:cs typeface="Arial" panose="020B0604020202020204" pitchFamily="34" charset="0"/>
            </a:rPr>
            <a:t> para la autorización de Apoyos Tecnológicos</a:t>
          </a:r>
          <a:endParaRPr lang="es-MX" sz="2400">
            <a:latin typeface="Arial" panose="020B0604020202020204" pitchFamily="34" charset="0"/>
            <a:cs typeface="Arial" panose="020B0604020202020204" pitchFamily="34" charset="0"/>
          </a:endParaRPr>
        </a:p>
      </xdr:txBody>
    </xdr:sp>
    <xdr:clientData/>
  </xdr:twoCellAnchor>
  <xdr:oneCellAnchor>
    <xdr:from>
      <xdr:col>3</xdr:col>
      <xdr:colOff>541608</xdr:colOff>
      <xdr:row>58</xdr:row>
      <xdr:rowOff>40605</xdr:rowOff>
    </xdr:from>
    <xdr:ext cx="3077892" cy="1472813"/>
    <xdr:sp macro="" textlink="">
      <xdr:nvSpPr>
        <xdr:cNvPr id="57" name="45 CuadroTexto"/>
        <xdr:cNvSpPr txBox="1"/>
      </xdr:nvSpPr>
      <xdr:spPr>
        <a:xfrm>
          <a:off x="3856308" y="11686505"/>
          <a:ext cx="3077892" cy="147281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baseline="0">
              <a:latin typeface="Arial" panose="020B0604020202020204" pitchFamily="34" charset="0"/>
              <a:cs typeface="Arial" panose="020B0604020202020204" pitchFamily="34" charset="0"/>
            </a:rPr>
            <a:t>Cartas de aprobación de solicitudes de </a:t>
          </a:r>
        </a:p>
        <a:p>
          <a:r>
            <a:rPr lang="es-MX" sz="1200" b="0" baseline="0">
              <a:latin typeface="Arial" panose="020B0604020202020204" pitchFamily="34" charset="0"/>
              <a:cs typeface="Arial" panose="020B0604020202020204" pitchFamily="34" charset="0"/>
            </a:rPr>
            <a:t>oficinas centrales  para ejercicio de </a:t>
          </a:r>
        </a:p>
        <a:p>
          <a:r>
            <a:rPr lang="es-MX" sz="1200" b="0" baseline="0">
              <a:latin typeface="Arial" panose="020B0604020202020204" pitchFamily="34" charset="0"/>
              <a:cs typeface="Arial" panose="020B0604020202020204" pitchFamily="34" charset="0"/>
            </a:rPr>
            <a:t>apoyos tecnológicos  solicitados y entrega </a:t>
          </a:r>
        </a:p>
        <a:p>
          <a:r>
            <a:rPr lang="es-MX" sz="1200" b="0" baseline="0">
              <a:latin typeface="Arial" panose="020B0604020202020204" pitchFamily="34" charset="0"/>
              <a:cs typeface="Arial" panose="020B0604020202020204" pitchFamily="34" charset="0"/>
            </a:rPr>
            <a:t>respectiva a  beneficiarios</a:t>
          </a:r>
        </a:p>
      </xdr:txBody>
    </xdr:sp>
    <xdr:clientData/>
  </xdr:oneCellAnchor>
  <xdr:twoCellAnchor>
    <xdr:from>
      <xdr:col>4</xdr:col>
      <xdr:colOff>127001</xdr:colOff>
      <xdr:row>33</xdr:row>
      <xdr:rowOff>95250</xdr:rowOff>
    </xdr:from>
    <xdr:to>
      <xdr:col>5</xdr:col>
      <xdr:colOff>612324</xdr:colOff>
      <xdr:row>50</xdr:row>
      <xdr:rowOff>114303</xdr:rowOff>
    </xdr:to>
    <xdr:cxnSp macro="">
      <xdr:nvCxnSpPr>
        <xdr:cNvPr id="58" name="47 Conector angular"/>
        <xdr:cNvCxnSpPr/>
      </xdr:nvCxnSpPr>
      <xdr:spPr>
        <a:xfrm rot="5400000">
          <a:off x="3293836" y="7952015"/>
          <a:ext cx="3257553" cy="1310823"/>
        </a:xfrm>
        <a:prstGeom prst="bentConnector3">
          <a:avLst>
            <a:gd name="adj1" fmla="val -104"/>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822765</xdr:colOff>
      <xdr:row>44</xdr:row>
      <xdr:rowOff>79468</xdr:rowOff>
    </xdr:from>
    <xdr:to>
      <xdr:col>13</xdr:col>
      <xdr:colOff>78908</xdr:colOff>
      <xdr:row>51</xdr:row>
      <xdr:rowOff>98215</xdr:rowOff>
    </xdr:to>
    <xdr:sp macro="" textlink="">
      <xdr:nvSpPr>
        <xdr:cNvPr id="59" name="49 CuadroTexto"/>
        <xdr:cNvSpPr txBox="1"/>
      </xdr:nvSpPr>
      <xdr:spPr>
        <a:xfrm>
          <a:off x="9090465" y="9058368"/>
          <a:ext cx="2558143" cy="1352247"/>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a:latin typeface="Arial" panose="020B0604020202020204" pitchFamily="34" charset="0"/>
              <a:cs typeface="Arial" panose="020B0604020202020204" pitchFamily="34" charset="0"/>
            </a:rPr>
            <a:t>Integración</a:t>
          </a:r>
          <a:r>
            <a:rPr lang="es-MX" sz="1200" baseline="0">
              <a:latin typeface="Arial" panose="020B0604020202020204" pitchFamily="34" charset="0"/>
              <a:cs typeface="Arial" panose="020B0604020202020204" pitchFamily="34" charset="0"/>
            </a:rPr>
            <a:t> de documentación comprobatoria de realización de actividades relativas al apoyo tecnológico aprobado</a:t>
          </a:r>
          <a:endParaRPr lang="es-MX" sz="1200">
            <a:latin typeface="Arial" panose="020B0604020202020204" pitchFamily="34" charset="0"/>
            <a:cs typeface="Arial" panose="020B0604020202020204" pitchFamily="34" charset="0"/>
          </a:endParaRPr>
        </a:p>
      </xdr:txBody>
    </xdr:sp>
    <xdr:clientData/>
  </xdr:twoCellAnchor>
  <xdr:twoCellAnchor>
    <xdr:from>
      <xdr:col>11</xdr:col>
      <xdr:colOff>43468</xdr:colOff>
      <xdr:row>50</xdr:row>
      <xdr:rowOff>73438</xdr:rowOff>
    </xdr:from>
    <xdr:to>
      <xdr:col>15</xdr:col>
      <xdr:colOff>342900</xdr:colOff>
      <xdr:row>57</xdr:row>
      <xdr:rowOff>141474</xdr:rowOff>
    </xdr:to>
    <xdr:sp macro="" textlink="">
      <xdr:nvSpPr>
        <xdr:cNvPr id="60" name="50 CuadroTexto"/>
        <xdr:cNvSpPr txBox="1"/>
      </xdr:nvSpPr>
      <xdr:spPr>
        <a:xfrm>
          <a:off x="9962168" y="10195338"/>
          <a:ext cx="3601432" cy="1401536"/>
        </a:xfrm>
        <a:prstGeom prst="rect">
          <a:avLst/>
        </a:prstGeom>
        <a:solidFill>
          <a:srgbClr val="00B0F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aseline="0">
              <a:latin typeface="Arial" panose="020B0604020202020204" pitchFamily="34" charset="0"/>
              <a:cs typeface="Arial" panose="020B0604020202020204" pitchFamily="34" charset="0"/>
            </a:rPr>
            <a:t>Reembolso y finiquito de los Apoyos Tecnológicos Otorgados</a:t>
          </a:r>
          <a:endParaRPr lang="es-MX" sz="2400">
            <a:latin typeface="Arial" panose="020B0604020202020204" pitchFamily="34" charset="0"/>
            <a:cs typeface="Arial" panose="020B0604020202020204" pitchFamily="34" charset="0"/>
          </a:endParaRPr>
        </a:p>
      </xdr:txBody>
    </xdr:sp>
    <xdr:clientData/>
  </xdr:twoCellAnchor>
  <xdr:oneCellAnchor>
    <xdr:from>
      <xdr:col>13</xdr:col>
      <xdr:colOff>353303</xdr:colOff>
      <xdr:row>57</xdr:row>
      <xdr:rowOff>67962</xdr:rowOff>
    </xdr:from>
    <xdr:ext cx="2696891" cy="1257333"/>
    <xdr:sp macro="" textlink="">
      <xdr:nvSpPr>
        <xdr:cNvPr id="61" name="51 CuadroTexto"/>
        <xdr:cNvSpPr txBox="1"/>
      </xdr:nvSpPr>
      <xdr:spPr>
        <a:xfrm>
          <a:off x="11923003" y="11523362"/>
          <a:ext cx="2696891" cy="125733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baseline="0">
              <a:latin typeface="Arial" panose="020B0604020202020204" pitchFamily="34" charset="0"/>
              <a:cs typeface="Arial" panose="020B0604020202020204" pitchFamily="34" charset="0"/>
            </a:rPr>
            <a:t>Reembolso a los beneficiarios de los </a:t>
          </a:r>
        </a:p>
        <a:p>
          <a:r>
            <a:rPr lang="es-MX" sz="1200" b="0" baseline="0">
              <a:latin typeface="Arial" panose="020B0604020202020204" pitchFamily="34" charset="0"/>
              <a:cs typeface="Arial" panose="020B0604020202020204" pitchFamily="34" charset="0"/>
            </a:rPr>
            <a:t>apoyos otorgados y finiquito</a:t>
          </a:r>
        </a:p>
      </xdr:txBody>
    </xdr:sp>
    <xdr:clientData/>
  </xdr:oneCellAnchor>
  <xdr:twoCellAnchor>
    <xdr:from>
      <xdr:col>5</xdr:col>
      <xdr:colOff>203200</xdr:colOff>
      <xdr:row>54</xdr:row>
      <xdr:rowOff>76200</xdr:rowOff>
    </xdr:from>
    <xdr:to>
      <xdr:col>10</xdr:col>
      <xdr:colOff>711200</xdr:colOff>
      <xdr:row>54</xdr:row>
      <xdr:rowOff>88900</xdr:rowOff>
    </xdr:to>
    <xdr:cxnSp macro="">
      <xdr:nvCxnSpPr>
        <xdr:cNvPr id="62" name="57 Conector recto de flecha"/>
        <xdr:cNvCxnSpPr/>
      </xdr:nvCxnSpPr>
      <xdr:spPr>
        <a:xfrm flipV="1">
          <a:off x="5168900" y="10960100"/>
          <a:ext cx="4635500" cy="12700"/>
        </a:xfrm>
        <a:prstGeom prst="straightConnector1">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15875</xdr:colOff>
      <xdr:row>67</xdr:row>
      <xdr:rowOff>38111</xdr:rowOff>
    </xdr:from>
    <xdr:ext cx="754869" cy="493682"/>
    <xdr:sp macro="" textlink="">
      <xdr:nvSpPr>
        <xdr:cNvPr id="63" name="58 CuadroTexto"/>
        <xdr:cNvSpPr txBox="1"/>
      </xdr:nvSpPr>
      <xdr:spPr>
        <a:xfrm>
          <a:off x="10760075" y="13398511"/>
          <a:ext cx="754869" cy="493682"/>
        </a:xfrm>
        <a:prstGeom prst="flowChartAlternateProcess">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400">
              <a:latin typeface="Arial" panose="020B0604020202020204" pitchFamily="34" charset="0"/>
              <a:cs typeface="Arial" panose="020B0604020202020204" pitchFamily="34" charset="0"/>
            </a:rPr>
            <a:t>Fin</a:t>
          </a:r>
        </a:p>
      </xdr:txBody>
    </xdr:sp>
    <xdr:clientData/>
  </xdr:oneCellAnchor>
  <xdr:twoCellAnchor>
    <xdr:from>
      <xdr:col>12</xdr:col>
      <xdr:colOff>393700</xdr:colOff>
      <xdr:row>58</xdr:row>
      <xdr:rowOff>76200</xdr:rowOff>
    </xdr:from>
    <xdr:to>
      <xdr:col>12</xdr:col>
      <xdr:colOff>393700</xdr:colOff>
      <xdr:row>66</xdr:row>
      <xdr:rowOff>127000</xdr:rowOff>
    </xdr:to>
    <xdr:cxnSp macro="">
      <xdr:nvCxnSpPr>
        <xdr:cNvPr id="64" name="60 Conector recto de flecha"/>
        <xdr:cNvCxnSpPr/>
      </xdr:nvCxnSpPr>
      <xdr:spPr>
        <a:xfrm>
          <a:off x="11137900" y="11722100"/>
          <a:ext cx="0" cy="1574800"/>
        </a:xfrm>
        <a:prstGeom prst="straightConnector1">
          <a:avLst/>
        </a:prstGeom>
        <a:ln w="381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157904</xdr:colOff>
      <xdr:row>76</xdr:row>
      <xdr:rowOff>122766</xdr:rowOff>
    </xdr:from>
    <xdr:to>
      <xdr:col>2</xdr:col>
      <xdr:colOff>698500</xdr:colOff>
      <xdr:row>85</xdr:row>
      <xdr:rowOff>52865</xdr:rowOff>
    </xdr:to>
    <xdr:sp macro="" textlink="">
      <xdr:nvSpPr>
        <xdr:cNvPr id="65" name="62 CuadroTexto"/>
        <xdr:cNvSpPr txBox="1"/>
      </xdr:nvSpPr>
      <xdr:spPr>
        <a:xfrm>
          <a:off x="983404" y="15235766"/>
          <a:ext cx="2204296" cy="1644599"/>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r>
            <a:rPr lang="es-MX" sz="1200" baseline="0">
              <a:solidFill>
                <a:schemeClr val="dk1"/>
              </a:solidFill>
              <a:effectLst/>
              <a:latin typeface="Arial" panose="020B0604020202020204" pitchFamily="34" charset="0"/>
              <a:ea typeface="+mn-ea"/>
              <a:cs typeface="Arial" panose="020B0604020202020204" pitchFamily="34" charset="0"/>
            </a:rPr>
            <a:t>Solicitud de habilitación en las modalidades de Evaluación de Proyectos (EP) y Seguimiento y Supervisón de Crédito (SC)</a:t>
          </a:r>
          <a:endParaRPr lang="es-MX" sz="1200">
            <a:latin typeface="Arial" panose="020B0604020202020204" pitchFamily="34" charset="0"/>
            <a:cs typeface="Arial" panose="020B0604020202020204" pitchFamily="34" charset="0"/>
          </a:endParaRPr>
        </a:p>
      </xdr:txBody>
    </xdr:sp>
    <xdr:clientData/>
  </xdr:twoCellAnchor>
  <xdr:twoCellAnchor>
    <xdr:from>
      <xdr:col>1</xdr:col>
      <xdr:colOff>204107</xdr:colOff>
      <xdr:row>83</xdr:row>
      <xdr:rowOff>155088</xdr:rowOff>
    </xdr:from>
    <xdr:to>
      <xdr:col>4</xdr:col>
      <xdr:colOff>431800</xdr:colOff>
      <xdr:row>91</xdr:row>
      <xdr:rowOff>19017</xdr:rowOff>
    </xdr:to>
    <xdr:sp macro="" textlink="">
      <xdr:nvSpPr>
        <xdr:cNvPr id="66" name="63 CuadroTexto"/>
        <xdr:cNvSpPr txBox="1"/>
      </xdr:nvSpPr>
      <xdr:spPr>
        <a:xfrm>
          <a:off x="1867807" y="16601588"/>
          <a:ext cx="2704193" cy="1387929"/>
        </a:xfrm>
        <a:prstGeom prst="rect">
          <a:avLst/>
        </a:prstGeom>
        <a:solidFill>
          <a:srgbClr val="92D05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Habilitación</a:t>
          </a:r>
          <a:r>
            <a:rPr lang="es-MX" sz="2400" baseline="0">
              <a:latin typeface="Arial" panose="020B0604020202020204" pitchFamily="34" charset="0"/>
              <a:cs typeface="Arial" panose="020B0604020202020204" pitchFamily="34" charset="0"/>
            </a:rPr>
            <a:t> de Técnicos y Consultores</a:t>
          </a:r>
          <a:endParaRPr lang="es-MX" sz="2400">
            <a:latin typeface="Arial" panose="020B0604020202020204" pitchFamily="34" charset="0"/>
            <a:cs typeface="Arial" panose="020B0604020202020204" pitchFamily="34" charset="0"/>
          </a:endParaRPr>
        </a:p>
      </xdr:txBody>
    </xdr:sp>
    <xdr:clientData/>
  </xdr:twoCellAnchor>
  <xdr:oneCellAnchor>
    <xdr:from>
      <xdr:col>3</xdr:col>
      <xdr:colOff>541609</xdr:colOff>
      <xdr:row>90</xdr:row>
      <xdr:rowOff>140087</xdr:rowOff>
    </xdr:from>
    <xdr:ext cx="2201591" cy="1257333"/>
    <xdr:sp macro="" textlink="">
      <xdr:nvSpPr>
        <xdr:cNvPr id="67" name="64 CuadroTexto"/>
        <xdr:cNvSpPr txBox="1"/>
      </xdr:nvSpPr>
      <xdr:spPr>
        <a:xfrm>
          <a:off x="3856309" y="17920087"/>
          <a:ext cx="2201591" cy="125733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baseline="0">
              <a:latin typeface="Arial" panose="020B0604020202020204" pitchFamily="34" charset="0"/>
              <a:cs typeface="Arial" panose="020B0604020202020204" pitchFamily="34" charset="0"/>
            </a:rPr>
            <a:t>Otorgamiento de habilitación </a:t>
          </a:r>
        </a:p>
        <a:p>
          <a:r>
            <a:rPr lang="es-MX" sz="1200" b="0" baseline="0">
              <a:latin typeface="Arial" panose="020B0604020202020204" pitchFamily="34" charset="0"/>
              <a:cs typeface="Arial" panose="020B0604020202020204" pitchFamily="34" charset="0"/>
            </a:rPr>
            <a:t>en modalidades espcificas </a:t>
          </a:r>
        </a:p>
        <a:p>
          <a:r>
            <a:rPr lang="es-MX" sz="1200" b="0" baseline="0">
              <a:latin typeface="Arial" panose="020B0604020202020204" pitchFamily="34" charset="0"/>
              <a:cs typeface="Arial" panose="020B0604020202020204" pitchFamily="34" charset="0"/>
            </a:rPr>
            <a:t>(EP) y (SC)</a:t>
          </a:r>
        </a:p>
      </xdr:txBody>
    </xdr:sp>
    <xdr:clientData/>
  </xdr:oneCellAnchor>
  <xdr:twoCellAnchor>
    <xdr:from>
      <xdr:col>5</xdr:col>
      <xdr:colOff>495300</xdr:colOff>
      <xdr:row>76</xdr:row>
      <xdr:rowOff>131232</xdr:rowOff>
    </xdr:from>
    <xdr:to>
      <xdr:col>9</xdr:col>
      <xdr:colOff>190500</xdr:colOff>
      <xdr:row>86</xdr:row>
      <xdr:rowOff>12698</xdr:rowOff>
    </xdr:to>
    <xdr:sp macro="" textlink="">
      <xdr:nvSpPr>
        <xdr:cNvPr id="68" name="65 CuadroTexto"/>
        <xdr:cNvSpPr txBox="1"/>
      </xdr:nvSpPr>
      <xdr:spPr>
        <a:xfrm>
          <a:off x="5461000" y="15244232"/>
          <a:ext cx="2997200" cy="1786466"/>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pPr marL="0" marR="0" indent="0" defTabSz="914400" eaLnBrk="1" fontAlgn="auto" latinLnBrk="0" hangingPunct="1">
            <a:lnSpc>
              <a:spcPct val="100000"/>
            </a:lnSpc>
            <a:spcBef>
              <a:spcPts val="0"/>
            </a:spcBef>
            <a:spcAft>
              <a:spcPts val="0"/>
            </a:spcAft>
            <a:buClrTx/>
            <a:buSzTx/>
            <a:buFontTx/>
            <a:buNone/>
            <a:tabLst/>
            <a:defRPr/>
          </a:pPr>
          <a:r>
            <a:rPr lang="es-MX" sz="1200" baseline="0">
              <a:solidFill>
                <a:schemeClr val="dk1"/>
              </a:solidFill>
              <a:effectLst/>
              <a:latin typeface="Arial" panose="020B0604020202020204" pitchFamily="34" charset="0"/>
              <a:ea typeface="+mn-ea"/>
              <a:cs typeface="Arial" panose="020B0604020202020204" pitchFamily="34" charset="0"/>
            </a:rPr>
            <a:t>Solicitud de registro de consultor / asesor  para  demandas de crédito y otros servicios financeros y tecnológicos de FIRA,  o en el diagnóstico e integración de redes de valor prioritarias.</a:t>
          </a:r>
          <a:endParaRPr lang="es-MX" sz="12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MX" sz="1200" baseline="0">
              <a:solidFill>
                <a:schemeClr val="dk1"/>
              </a:solidFill>
              <a:effectLst/>
              <a:latin typeface="Arial" panose="020B0604020202020204" pitchFamily="34" charset="0"/>
              <a:ea typeface="+mn-ea"/>
              <a:cs typeface="Arial" panose="020B0604020202020204" pitchFamily="34" charset="0"/>
            </a:rPr>
            <a:t> </a:t>
          </a:r>
          <a:endParaRPr lang="es-MX" sz="1200">
            <a:latin typeface="Arial" panose="020B0604020202020204" pitchFamily="34" charset="0"/>
            <a:cs typeface="Arial" panose="020B0604020202020204" pitchFamily="34" charset="0"/>
          </a:endParaRPr>
        </a:p>
      </xdr:txBody>
    </xdr:sp>
    <xdr:clientData/>
  </xdr:twoCellAnchor>
  <xdr:twoCellAnchor>
    <xdr:from>
      <xdr:col>6</xdr:col>
      <xdr:colOff>737507</xdr:colOff>
      <xdr:row>83</xdr:row>
      <xdr:rowOff>155088</xdr:rowOff>
    </xdr:from>
    <xdr:to>
      <xdr:col>10</xdr:col>
      <xdr:colOff>101600</xdr:colOff>
      <xdr:row>91</xdr:row>
      <xdr:rowOff>19017</xdr:rowOff>
    </xdr:to>
    <xdr:sp macro="" textlink="">
      <xdr:nvSpPr>
        <xdr:cNvPr id="69" name="66 CuadroTexto"/>
        <xdr:cNvSpPr txBox="1"/>
      </xdr:nvSpPr>
      <xdr:spPr>
        <a:xfrm>
          <a:off x="6528707" y="16601588"/>
          <a:ext cx="2666093" cy="1387929"/>
        </a:xfrm>
        <a:prstGeom prst="rect">
          <a:avLst/>
        </a:prstGeom>
        <a:solidFill>
          <a:schemeClr val="accent2">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Registro de Consultores/ Asesores</a:t>
          </a:r>
        </a:p>
      </xdr:txBody>
    </xdr:sp>
    <xdr:clientData/>
  </xdr:twoCellAnchor>
  <xdr:oneCellAnchor>
    <xdr:from>
      <xdr:col>9</xdr:col>
      <xdr:colOff>236809</xdr:colOff>
      <xdr:row>90</xdr:row>
      <xdr:rowOff>140087</xdr:rowOff>
    </xdr:from>
    <xdr:ext cx="2112691" cy="1257333"/>
    <xdr:sp macro="" textlink="">
      <xdr:nvSpPr>
        <xdr:cNvPr id="70" name="67 CuadroTexto"/>
        <xdr:cNvSpPr txBox="1"/>
      </xdr:nvSpPr>
      <xdr:spPr>
        <a:xfrm>
          <a:off x="8504509" y="17920087"/>
          <a:ext cx="2112691" cy="125733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baseline="0">
              <a:latin typeface="Arial" panose="020B0604020202020204" pitchFamily="34" charset="0"/>
              <a:cs typeface="Arial" panose="020B0604020202020204" pitchFamily="34" charset="0"/>
            </a:rPr>
            <a:t>Otorgamiento de registro </a:t>
          </a:r>
        </a:p>
        <a:p>
          <a:r>
            <a:rPr lang="es-MX" sz="1200" b="0" baseline="0">
              <a:latin typeface="Arial" panose="020B0604020202020204" pitchFamily="34" charset="0"/>
              <a:cs typeface="Arial" panose="020B0604020202020204" pitchFamily="34" charset="0"/>
            </a:rPr>
            <a:t>como Consultor/asesor</a:t>
          </a:r>
        </a:p>
      </xdr:txBody>
    </xdr:sp>
    <xdr:clientData/>
  </xdr:oneCellAnchor>
  <xdr:twoCellAnchor>
    <xdr:from>
      <xdr:col>10</xdr:col>
      <xdr:colOff>787400</xdr:colOff>
      <xdr:row>76</xdr:row>
      <xdr:rowOff>131232</xdr:rowOff>
    </xdr:from>
    <xdr:to>
      <xdr:col>14</xdr:col>
      <xdr:colOff>88900</xdr:colOff>
      <xdr:row>85</xdr:row>
      <xdr:rowOff>31698</xdr:rowOff>
    </xdr:to>
    <xdr:sp macro="" textlink="">
      <xdr:nvSpPr>
        <xdr:cNvPr id="71" name="68 CuadroTexto"/>
        <xdr:cNvSpPr txBox="1"/>
      </xdr:nvSpPr>
      <xdr:spPr>
        <a:xfrm>
          <a:off x="9880600" y="15244232"/>
          <a:ext cx="2603500" cy="1614966"/>
        </a:xfrm>
        <a:prstGeom prst="flowChartDocumen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Insumos:</a:t>
          </a:r>
        </a:p>
        <a:p>
          <a:pPr marL="0" marR="0" indent="0" defTabSz="914400" rtl="0" eaLnBrk="1" fontAlgn="auto" latinLnBrk="0" hangingPunct="1">
            <a:lnSpc>
              <a:spcPct val="100000"/>
            </a:lnSpc>
            <a:spcBef>
              <a:spcPts val="0"/>
            </a:spcBef>
            <a:spcAft>
              <a:spcPts val="0"/>
            </a:spcAft>
            <a:buClrTx/>
            <a:buSzTx/>
            <a:buFontTx/>
            <a:buNone/>
            <a:tabLst/>
            <a:defRPr/>
          </a:pPr>
          <a:r>
            <a:rPr lang="es-MX" sz="1200" b="0" baseline="0">
              <a:solidFill>
                <a:schemeClr val="dk1"/>
              </a:solidFill>
              <a:effectLst/>
              <a:latin typeface="Arial" panose="020B0604020202020204" pitchFamily="34" charset="0"/>
              <a:ea typeface="+mn-ea"/>
              <a:cs typeface="Arial" panose="020B0604020202020204" pitchFamily="34" charset="0"/>
            </a:rPr>
            <a:t>Solicitud de registro de despacho externo para fortalecer las estructuras organizativas y de los procesos administrativos de los prestadores de servicios especializados</a:t>
          </a:r>
          <a:endParaRPr lang="es-MX" sz="1200">
            <a:effectLst/>
            <a:latin typeface="Arial" panose="020B0604020202020204" pitchFamily="34" charset="0"/>
            <a:cs typeface="Arial" panose="020B0604020202020204" pitchFamily="34" charset="0"/>
          </a:endParaRPr>
        </a:p>
        <a:p>
          <a:endParaRPr lang="es-MX" sz="1200" b="1">
            <a:latin typeface="Arial" panose="020B0604020202020204" pitchFamily="34" charset="0"/>
            <a:cs typeface="Arial" panose="020B0604020202020204" pitchFamily="34" charset="0"/>
          </a:endParaRPr>
        </a:p>
      </xdr:txBody>
    </xdr:sp>
    <xdr:clientData/>
  </xdr:twoCellAnchor>
  <xdr:twoCellAnchor>
    <xdr:from>
      <xdr:col>12</xdr:col>
      <xdr:colOff>228600</xdr:colOff>
      <xdr:row>83</xdr:row>
      <xdr:rowOff>155088</xdr:rowOff>
    </xdr:from>
    <xdr:to>
      <xdr:col>15</xdr:col>
      <xdr:colOff>533400</xdr:colOff>
      <xdr:row>91</xdr:row>
      <xdr:rowOff>19017</xdr:rowOff>
    </xdr:to>
    <xdr:sp macro="" textlink="">
      <xdr:nvSpPr>
        <xdr:cNvPr id="72" name="69 CuadroTexto"/>
        <xdr:cNvSpPr txBox="1"/>
      </xdr:nvSpPr>
      <xdr:spPr>
        <a:xfrm>
          <a:off x="10972800" y="16601588"/>
          <a:ext cx="2781300" cy="1387929"/>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a:latin typeface="Arial" panose="020B0604020202020204" pitchFamily="34" charset="0"/>
              <a:cs typeface="Arial" panose="020B0604020202020204" pitchFamily="34" charset="0"/>
            </a:rPr>
            <a:t>Registro</a:t>
          </a:r>
          <a:r>
            <a:rPr lang="es-MX" sz="2400" baseline="0">
              <a:latin typeface="Arial" panose="020B0604020202020204" pitchFamily="34" charset="0"/>
              <a:cs typeface="Arial" panose="020B0604020202020204" pitchFamily="34" charset="0"/>
            </a:rPr>
            <a:t> de Despachos</a:t>
          </a:r>
          <a:endParaRPr lang="es-MX" sz="2400">
            <a:latin typeface="Arial" panose="020B0604020202020204" pitchFamily="34" charset="0"/>
            <a:cs typeface="Arial" panose="020B0604020202020204" pitchFamily="34" charset="0"/>
          </a:endParaRPr>
        </a:p>
      </xdr:txBody>
    </xdr:sp>
    <xdr:clientData/>
  </xdr:twoCellAnchor>
  <xdr:oneCellAnchor>
    <xdr:from>
      <xdr:col>14</xdr:col>
      <xdr:colOff>203200</xdr:colOff>
      <xdr:row>90</xdr:row>
      <xdr:rowOff>140087</xdr:rowOff>
    </xdr:from>
    <xdr:ext cx="2247900" cy="1257333"/>
    <xdr:sp macro="" textlink="">
      <xdr:nvSpPr>
        <xdr:cNvPr id="73" name="70 CuadroTexto"/>
        <xdr:cNvSpPr txBox="1"/>
      </xdr:nvSpPr>
      <xdr:spPr>
        <a:xfrm>
          <a:off x="12598400" y="17920087"/>
          <a:ext cx="2247900" cy="1257333"/>
        </a:xfrm>
        <a:prstGeom prst="flowChartDocument">
          <a:avLst/>
        </a:prstGeom>
        <a:solidFill>
          <a:schemeClr val="bg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es-MX" sz="1200" b="1">
              <a:latin typeface="Arial" panose="020B0604020202020204" pitchFamily="34" charset="0"/>
              <a:cs typeface="Arial" panose="020B0604020202020204" pitchFamily="34" charset="0"/>
            </a:rPr>
            <a:t>Productos:</a:t>
          </a:r>
        </a:p>
        <a:p>
          <a:r>
            <a:rPr lang="es-MX" sz="1200" b="0" baseline="0">
              <a:solidFill>
                <a:schemeClr val="tx1"/>
              </a:solidFill>
              <a:effectLst/>
              <a:latin typeface="Arial" panose="020B0604020202020204" pitchFamily="34" charset="0"/>
              <a:ea typeface="+mn-ea"/>
              <a:cs typeface="Arial" panose="020B0604020202020204" pitchFamily="34" charset="0"/>
            </a:rPr>
            <a:t>Otorgamiento de registro </a:t>
          </a:r>
          <a:endParaRPr lang="es-MX" sz="1200">
            <a:effectLst/>
            <a:latin typeface="Arial" panose="020B0604020202020204" pitchFamily="34" charset="0"/>
            <a:cs typeface="Arial" panose="020B0604020202020204" pitchFamily="34" charset="0"/>
          </a:endParaRPr>
        </a:p>
        <a:p>
          <a:r>
            <a:rPr lang="es-MX" sz="1200" b="0" baseline="0">
              <a:solidFill>
                <a:schemeClr val="tx1"/>
              </a:solidFill>
              <a:effectLst/>
              <a:latin typeface="Arial" panose="020B0604020202020204" pitchFamily="34" charset="0"/>
              <a:ea typeface="+mn-ea"/>
              <a:cs typeface="Arial" panose="020B0604020202020204" pitchFamily="34" charset="0"/>
            </a:rPr>
            <a:t>como despachos</a:t>
          </a:r>
          <a:endParaRPr lang="es-MX" sz="1200" b="1">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495300</xdr:colOff>
      <xdr:row>17</xdr:row>
      <xdr:rowOff>107950</xdr:rowOff>
    </xdr:from>
    <xdr:to>
      <xdr:col>9</xdr:col>
      <xdr:colOff>774700</xdr:colOff>
      <xdr:row>31</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374651</xdr:colOff>
      <xdr:row>0</xdr:row>
      <xdr:rowOff>9526</xdr:rowOff>
    </xdr:from>
    <xdr:to>
      <xdr:col>13</xdr:col>
      <xdr:colOff>95250</xdr:colOff>
      <xdr:row>10</xdr:row>
      <xdr:rowOff>19051</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374650</xdr:colOff>
      <xdr:row>10</xdr:row>
      <xdr:rowOff>123824</xdr:rowOff>
    </xdr:from>
    <xdr:to>
      <xdr:col>13</xdr:col>
      <xdr:colOff>85725</xdr:colOff>
      <xdr:row>21</xdr:row>
      <xdr:rowOff>9524</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426508</xdr:colOff>
      <xdr:row>22</xdr:row>
      <xdr:rowOff>38099</xdr:rowOff>
    </xdr:from>
    <xdr:to>
      <xdr:col>13</xdr:col>
      <xdr:colOff>66674</xdr:colOff>
      <xdr:row>38</xdr:row>
      <xdr:rowOff>19049</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2118</xdr:rowOff>
    </xdr:from>
    <xdr:to>
      <xdr:col>6</xdr:col>
      <xdr:colOff>9525</xdr:colOff>
      <xdr:row>19</xdr:row>
      <xdr:rowOff>78318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828675</xdr:colOff>
      <xdr:row>3</xdr:row>
      <xdr:rowOff>190500</xdr:rowOff>
    </xdr:from>
    <xdr:to>
      <xdr:col>13</xdr:col>
      <xdr:colOff>9525</xdr:colOff>
      <xdr:row>19</xdr:row>
      <xdr:rowOff>66675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73730</xdr:rowOff>
    </xdr:from>
    <xdr:to>
      <xdr:col>16</xdr:col>
      <xdr:colOff>685800</xdr:colOff>
      <xdr:row>13</xdr:row>
      <xdr:rowOff>171450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833967</xdr:colOff>
      <xdr:row>0</xdr:row>
      <xdr:rowOff>187325</xdr:rowOff>
    </xdr:from>
    <xdr:to>
      <xdr:col>13</xdr:col>
      <xdr:colOff>809626</xdr:colOff>
      <xdr:row>15</xdr:row>
      <xdr:rowOff>57150</xdr:rowOff>
    </xdr:to>
    <xdr:graphicFrame macro="">
      <xdr:nvGraphicFramePr>
        <xdr:cNvPr id="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835025</xdr:colOff>
      <xdr:row>16</xdr:row>
      <xdr:rowOff>83609</xdr:rowOff>
    </xdr:from>
    <xdr:to>
      <xdr:col>13</xdr:col>
      <xdr:colOff>800100</xdr:colOff>
      <xdr:row>32</xdr:row>
      <xdr:rowOff>19050</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336550</xdr:colOff>
      <xdr:row>1</xdr:row>
      <xdr:rowOff>19050</xdr:rowOff>
    </xdr:from>
    <xdr:to>
      <xdr:col>17</xdr:col>
      <xdr:colOff>241300</xdr:colOff>
      <xdr:row>20</xdr:row>
      <xdr:rowOff>25400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374650</xdr:colOff>
      <xdr:row>41</xdr:row>
      <xdr:rowOff>273050</xdr:rowOff>
    </xdr:from>
    <xdr:to>
      <xdr:col>17</xdr:col>
      <xdr:colOff>215900</xdr:colOff>
      <xdr:row>59</xdr:row>
      <xdr:rowOff>673100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0</xdr:row>
      <xdr:rowOff>0</xdr:rowOff>
    </xdr:from>
    <xdr:to>
      <xdr:col>11</xdr:col>
      <xdr:colOff>654050</xdr:colOff>
      <xdr:row>18</xdr:row>
      <xdr:rowOff>136525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374650</xdr:colOff>
      <xdr:row>0</xdr:row>
      <xdr:rowOff>273050</xdr:rowOff>
    </xdr:from>
    <xdr:to>
      <xdr:col>17</xdr:col>
      <xdr:colOff>215900</xdr:colOff>
      <xdr:row>18</xdr:row>
      <xdr:rowOff>673100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zoomScale="90" zoomScaleNormal="90" zoomScalePageLayoutView="200" workbookViewId="0">
      <selection activeCell="B1" sqref="B1:E1"/>
    </sheetView>
  </sheetViews>
  <sheetFormatPr baseColWidth="10" defaultRowHeight="15.75" x14ac:dyDescent="0.25"/>
  <cols>
    <col min="3" max="3" width="43.375" customWidth="1"/>
    <col min="5" max="5" width="54.375" customWidth="1"/>
  </cols>
  <sheetData>
    <row r="1" spans="2:5" ht="21" x14ac:dyDescent="0.35">
      <c r="B1" s="348" t="s">
        <v>412</v>
      </c>
      <c r="C1" s="349"/>
      <c r="D1" s="349"/>
      <c r="E1" s="349"/>
    </row>
    <row r="2" spans="2:5" ht="21" x14ac:dyDescent="0.35">
      <c r="B2" s="350" t="s">
        <v>313</v>
      </c>
      <c r="C2" s="350"/>
      <c r="D2" s="350" t="s">
        <v>314</v>
      </c>
      <c r="E2" s="350"/>
    </row>
    <row r="3" spans="2:5" ht="26.1" customHeight="1" x14ac:dyDescent="0.25">
      <c r="B3" s="353">
        <v>1</v>
      </c>
      <c r="C3" s="351" t="s">
        <v>315</v>
      </c>
      <c r="D3" s="239" t="s">
        <v>316</v>
      </c>
      <c r="E3" s="238" t="s">
        <v>327</v>
      </c>
    </row>
    <row r="4" spans="2:5" ht="27.95" customHeight="1" x14ac:dyDescent="0.25">
      <c r="B4" s="353"/>
      <c r="C4" s="352"/>
      <c r="D4" s="239" t="s">
        <v>318</v>
      </c>
      <c r="E4" s="238" t="s">
        <v>317</v>
      </c>
    </row>
    <row r="5" spans="2:5" ht="31.5" x14ac:dyDescent="0.25">
      <c r="B5" s="281">
        <v>2</v>
      </c>
      <c r="C5" s="295" t="s">
        <v>319</v>
      </c>
      <c r="D5" s="281" t="s">
        <v>321</v>
      </c>
      <c r="E5" s="296" t="s">
        <v>326</v>
      </c>
    </row>
    <row r="6" spans="2:5" ht="31.5" x14ac:dyDescent="0.25">
      <c r="B6" s="356">
        <v>3</v>
      </c>
      <c r="C6" s="355" t="s">
        <v>320</v>
      </c>
      <c r="D6" s="240" t="s">
        <v>322</v>
      </c>
      <c r="E6" s="74" t="s">
        <v>325</v>
      </c>
    </row>
    <row r="7" spans="2:5" ht="31.5" x14ac:dyDescent="0.25">
      <c r="B7" s="356"/>
      <c r="C7" s="355"/>
      <c r="D7" s="240" t="s">
        <v>323</v>
      </c>
      <c r="E7" s="74" t="s">
        <v>324</v>
      </c>
    </row>
    <row r="8" spans="2:5" x14ac:dyDescent="0.25">
      <c r="B8" s="356"/>
      <c r="C8" s="355"/>
      <c r="D8" s="240" t="s">
        <v>328</v>
      </c>
      <c r="E8" s="74" t="s">
        <v>329</v>
      </c>
    </row>
    <row r="9" spans="2:5" ht="26.1" customHeight="1" x14ac:dyDescent="0.25">
      <c r="B9" s="358">
        <v>4</v>
      </c>
      <c r="C9" s="357" t="s">
        <v>330</v>
      </c>
      <c r="D9" s="244" t="s">
        <v>331</v>
      </c>
      <c r="E9" s="245" t="s">
        <v>332</v>
      </c>
    </row>
    <row r="10" spans="2:5" x14ac:dyDescent="0.25">
      <c r="B10" s="358"/>
      <c r="C10" s="357"/>
      <c r="D10" s="243" t="s">
        <v>336</v>
      </c>
      <c r="E10" s="245" t="s">
        <v>333</v>
      </c>
    </row>
    <row r="11" spans="2:5" ht="31.5" x14ac:dyDescent="0.25">
      <c r="B11" s="358"/>
      <c r="C11" s="357"/>
      <c r="D11" s="244" t="s">
        <v>335</v>
      </c>
      <c r="E11" s="245" t="s">
        <v>334</v>
      </c>
    </row>
    <row r="12" spans="2:5" x14ac:dyDescent="0.25">
      <c r="B12" s="239">
        <v>5</v>
      </c>
      <c r="C12" s="38" t="s">
        <v>337</v>
      </c>
      <c r="D12" s="241" t="s">
        <v>338</v>
      </c>
      <c r="E12" s="242" t="s">
        <v>339</v>
      </c>
    </row>
    <row r="13" spans="2:5" ht="16.5" thickBot="1" x14ac:dyDescent="0.3">
      <c r="B13" s="297">
        <v>6</v>
      </c>
      <c r="C13" s="298" t="s">
        <v>340</v>
      </c>
      <c r="D13" s="299" t="s">
        <v>341</v>
      </c>
      <c r="E13" s="300" t="s">
        <v>342</v>
      </c>
    </row>
    <row r="14" spans="2:5" x14ac:dyDescent="0.25">
      <c r="B14" s="359" t="s">
        <v>407</v>
      </c>
      <c r="C14" s="359"/>
      <c r="D14" s="359"/>
      <c r="E14" s="359"/>
    </row>
    <row r="15" spans="2:5" x14ac:dyDescent="0.25">
      <c r="B15" s="354" t="s">
        <v>408</v>
      </c>
      <c r="C15" s="354"/>
      <c r="D15" s="354"/>
      <c r="E15" s="354"/>
    </row>
    <row r="16" spans="2:5" x14ac:dyDescent="0.25">
      <c r="C16" s="302" t="s">
        <v>343</v>
      </c>
      <c r="D16" s="301"/>
      <c r="E16" s="301"/>
    </row>
  </sheetData>
  <mergeCells count="11">
    <mergeCell ref="B15:E15"/>
    <mergeCell ref="C6:C8"/>
    <mergeCell ref="B6:B8"/>
    <mergeCell ref="C9:C11"/>
    <mergeCell ref="B9:B11"/>
    <mergeCell ref="B14:E14"/>
    <mergeCell ref="B1:E1"/>
    <mergeCell ref="B2:C2"/>
    <mergeCell ref="D2:E2"/>
    <mergeCell ref="C3:C4"/>
    <mergeCell ref="B3:B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4" workbookViewId="0">
      <selection activeCell="K17" sqref="K17"/>
    </sheetView>
  </sheetViews>
  <sheetFormatPr baseColWidth="10" defaultRowHeight="15.75" x14ac:dyDescent="0.25"/>
  <cols>
    <col min="1" max="1" width="41.875" customWidth="1"/>
    <col min="2" max="3" width="14.625" customWidth="1"/>
    <col min="4" max="4" width="12.625" customWidth="1"/>
    <col min="5" max="6" width="13" customWidth="1"/>
    <col min="7" max="7" width="9.125" customWidth="1"/>
    <col min="8" max="8" width="9" customWidth="1"/>
    <col min="9" max="9" width="13.5" customWidth="1"/>
  </cols>
  <sheetData>
    <row r="1" spans="1:9" ht="18.75" x14ac:dyDescent="0.25">
      <c r="A1" s="453" t="s">
        <v>421</v>
      </c>
      <c r="B1" s="454"/>
      <c r="C1" s="454"/>
      <c r="D1" s="454"/>
      <c r="E1" s="454"/>
      <c r="F1" s="454"/>
      <c r="G1" s="454"/>
      <c r="H1" s="454"/>
      <c r="I1" s="454"/>
    </row>
    <row r="2" spans="1:9" ht="30" x14ac:dyDescent="0.25">
      <c r="A2" s="124" t="s">
        <v>221</v>
      </c>
      <c r="B2" s="125">
        <v>2010</v>
      </c>
      <c r="C2" s="125">
        <v>2011</v>
      </c>
      <c r="D2" s="126">
        <v>2012</v>
      </c>
      <c r="E2" s="125">
        <v>2013</v>
      </c>
      <c r="F2" s="127" t="s">
        <v>138</v>
      </c>
      <c r="G2" s="125" t="s">
        <v>222</v>
      </c>
      <c r="H2" s="125" t="s">
        <v>222</v>
      </c>
      <c r="I2" s="127" t="s">
        <v>223</v>
      </c>
    </row>
    <row r="3" spans="1:9" x14ac:dyDescent="0.25">
      <c r="A3" s="128" t="s">
        <v>235</v>
      </c>
      <c r="B3" s="129"/>
      <c r="C3" s="129"/>
      <c r="D3" s="130"/>
      <c r="E3" s="131"/>
      <c r="F3" s="131"/>
      <c r="G3" s="131"/>
      <c r="H3" s="131"/>
      <c r="I3" s="132"/>
    </row>
    <row r="4" spans="1:9" ht="31.5" x14ac:dyDescent="0.25">
      <c r="A4" s="133" t="s">
        <v>236</v>
      </c>
      <c r="B4" s="134">
        <v>167866390.98000011</v>
      </c>
      <c r="C4" s="134">
        <v>203125631.40999979</v>
      </c>
      <c r="D4" s="135">
        <v>81597744.690000385</v>
      </c>
      <c r="E4" s="134">
        <v>154831059.27717739</v>
      </c>
      <c r="F4" s="134">
        <f>B4+C4+D4+E4</f>
        <v>607420826.35717773</v>
      </c>
      <c r="G4" s="136">
        <f>F4/F9*100</f>
        <v>51.754609249967245</v>
      </c>
      <c r="H4" s="134"/>
      <c r="I4" s="137">
        <f t="shared" ref="I4:I9" si="0">SUM(B4,C4,D4,E4)/4</f>
        <v>151855206.58929443</v>
      </c>
    </row>
    <row r="5" spans="1:9" x14ac:dyDescent="0.25">
      <c r="A5" s="133" t="s">
        <v>237</v>
      </c>
      <c r="B5" s="138">
        <v>183328615.64000866</v>
      </c>
      <c r="C5" s="52">
        <v>183223407.71999955</v>
      </c>
      <c r="D5" s="139">
        <v>52430429.830000892</v>
      </c>
      <c r="E5" s="135">
        <v>57586645.5734898</v>
      </c>
      <c r="F5" s="134">
        <f t="shared" ref="F5:F17" si="1">B5+C5+D5+E5</f>
        <v>476569098.7634989</v>
      </c>
      <c r="G5" s="140">
        <f>F5/F9*100</f>
        <v>40.605534774025912</v>
      </c>
      <c r="H5" s="135"/>
      <c r="I5" s="137">
        <f t="shared" si="0"/>
        <v>119142274.69087473</v>
      </c>
    </row>
    <row r="6" spans="1:9" x14ac:dyDescent="0.25">
      <c r="A6" s="133" t="s">
        <v>238</v>
      </c>
      <c r="B6" s="138">
        <v>83332</v>
      </c>
      <c r="C6" s="52">
        <v>273889.80000000005</v>
      </c>
      <c r="D6" s="139">
        <v>558845.08000000007</v>
      </c>
      <c r="E6" s="135">
        <v>1388233.9514999981</v>
      </c>
      <c r="F6" s="134">
        <f t="shared" si="1"/>
        <v>2304300.8314999985</v>
      </c>
      <c r="G6" s="140">
        <f>F6/F9*100</f>
        <v>0.19633536413934286</v>
      </c>
      <c r="H6" s="135"/>
      <c r="I6" s="137">
        <f t="shared" si="0"/>
        <v>576075.20787499961</v>
      </c>
    </row>
    <row r="7" spans="1:9" ht="31.5" x14ac:dyDescent="0.25">
      <c r="A7" s="133" t="s">
        <v>239</v>
      </c>
      <c r="B7" s="138">
        <v>3404963</v>
      </c>
      <c r="C7" s="52">
        <v>957880</v>
      </c>
      <c r="D7" s="139">
        <v>802374.7</v>
      </c>
      <c r="E7" s="141">
        <v>315574</v>
      </c>
      <c r="F7" s="134">
        <f t="shared" si="1"/>
        <v>5480791.7000000002</v>
      </c>
      <c r="G7" s="142">
        <f>F7/F9*100</f>
        <v>0.46698470073063841</v>
      </c>
      <c r="H7" s="141"/>
      <c r="I7" s="137">
        <f t="shared" si="0"/>
        <v>1370197.925</v>
      </c>
    </row>
    <row r="8" spans="1:9" x14ac:dyDescent="0.25">
      <c r="A8" s="133" t="s">
        <v>240</v>
      </c>
      <c r="B8" s="138">
        <v>18920130.310000062</v>
      </c>
      <c r="C8" s="52">
        <v>25271127.640000008</v>
      </c>
      <c r="D8" s="139">
        <v>20863062.76000002</v>
      </c>
      <c r="E8" s="141">
        <v>16826177.851699989</v>
      </c>
      <c r="F8" s="134">
        <f t="shared" si="1"/>
        <v>81880498.561700076</v>
      </c>
      <c r="G8" s="142">
        <f>F8/F9*100</f>
        <v>6.9765359111368843</v>
      </c>
      <c r="H8" s="141"/>
      <c r="I8" s="137">
        <f t="shared" si="0"/>
        <v>20470124.640425019</v>
      </c>
    </row>
    <row r="9" spans="1:9" x14ac:dyDescent="0.25">
      <c r="A9" s="143" t="s">
        <v>241</v>
      </c>
      <c r="B9" s="144">
        <f>B4+B5+B6+B7+B8</f>
        <v>373603431.93000883</v>
      </c>
      <c r="C9" s="144">
        <f>C4+C5+C6+C7+C8</f>
        <v>412851936.56999934</v>
      </c>
      <c r="D9" s="145">
        <f>D4+D5+D6+D7+D8</f>
        <v>156252457.06000128</v>
      </c>
      <c r="E9" s="146">
        <f>SUM(E4:E8)</f>
        <v>230947690.65386716</v>
      </c>
      <c r="F9" s="147">
        <f t="shared" si="1"/>
        <v>1173655516.2138765</v>
      </c>
      <c r="G9" s="148">
        <v>100</v>
      </c>
      <c r="H9" s="148">
        <f>F9/F15*100</f>
        <v>61.602195474114076</v>
      </c>
      <c r="I9" s="146">
        <f t="shared" si="0"/>
        <v>293413879.05346912</v>
      </c>
    </row>
    <row r="10" spans="1:9" x14ac:dyDescent="0.25">
      <c r="A10" s="149" t="s">
        <v>242</v>
      </c>
      <c r="B10" s="129"/>
      <c r="C10" s="129"/>
      <c r="D10" s="130"/>
      <c r="E10" s="129"/>
      <c r="F10" s="150"/>
      <c r="G10" s="129"/>
      <c r="H10" s="151"/>
      <c r="I10" s="132"/>
    </row>
    <row r="11" spans="1:9" x14ac:dyDescent="0.25">
      <c r="A11" s="152" t="s">
        <v>243</v>
      </c>
      <c r="B11" s="153"/>
      <c r="C11" s="153"/>
      <c r="D11" s="154"/>
      <c r="E11" s="153"/>
      <c r="F11" s="155"/>
      <c r="G11" s="153"/>
      <c r="H11" s="156"/>
      <c r="I11" s="153"/>
    </row>
    <row r="12" spans="1:9" x14ac:dyDescent="0.25">
      <c r="A12" s="152" t="s">
        <v>244</v>
      </c>
      <c r="B12" s="157">
        <v>99307876.849999905</v>
      </c>
      <c r="C12" s="157">
        <v>95918712.449999943</v>
      </c>
      <c r="D12" s="158">
        <v>9589418.1200000029</v>
      </c>
      <c r="E12" s="157">
        <v>112652380.31999996</v>
      </c>
      <c r="F12" s="159">
        <f t="shared" si="1"/>
        <v>317468387.73999977</v>
      </c>
      <c r="G12" s="157">
        <f>F12/F14*100</f>
        <v>43.39599387596126</v>
      </c>
      <c r="H12" s="160"/>
      <c r="I12" s="137">
        <f>SUM(B12,C12,D12,E12)/4</f>
        <v>79367096.934999943</v>
      </c>
    </row>
    <row r="13" spans="1:9" x14ac:dyDescent="0.25">
      <c r="A13" s="152" t="s">
        <v>245</v>
      </c>
      <c r="B13" s="157">
        <v>146503226.16999927</v>
      </c>
      <c r="C13" s="157">
        <v>217442051.04999951</v>
      </c>
      <c r="D13" s="158">
        <v>16563105.800000481</v>
      </c>
      <c r="E13" s="157">
        <v>33584738.45999825</v>
      </c>
      <c r="F13" s="159">
        <f t="shared" si="1"/>
        <v>414093121.47999752</v>
      </c>
      <c r="G13" s="157">
        <f>F13/F14*100</f>
        <v>56.60400612403874</v>
      </c>
      <c r="H13" s="160"/>
      <c r="I13" s="137">
        <f>SUM(B13,C13,D13,E13)/4</f>
        <v>103523280.36999938</v>
      </c>
    </row>
    <row r="14" spans="1:9" x14ac:dyDescent="0.25">
      <c r="A14" s="161" t="s">
        <v>246</v>
      </c>
      <c r="B14" s="162">
        <f>B12+B13</f>
        <v>245811103.01999918</v>
      </c>
      <c r="C14" s="162">
        <f>C12+C13</f>
        <v>313360763.49999946</v>
      </c>
      <c r="D14" s="163">
        <f>D12+D13</f>
        <v>26152523.920000486</v>
      </c>
      <c r="E14" s="162">
        <f>E12+E13</f>
        <v>146237118.77999821</v>
      </c>
      <c r="F14" s="164">
        <f t="shared" si="1"/>
        <v>731561509.21999729</v>
      </c>
      <c r="G14" s="162">
        <v>100</v>
      </c>
      <c r="H14" s="148">
        <f>F14/F15*100</f>
        <v>38.397804525885931</v>
      </c>
      <c r="I14" s="165">
        <f>SUM(B14,C14,D14,E14)/4</f>
        <v>182890377.30499932</v>
      </c>
    </row>
    <row r="15" spans="1:9" x14ac:dyDescent="0.25">
      <c r="A15" s="166" t="s">
        <v>128</v>
      </c>
      <c r="B15" s="167">
        <f>B9+B14</f>
        <v>619414534.95000803</v>
      </c>
      <c r="C15" s="167">
        <f>C9+C14</f>
        <v>726212700.06999874</v>
      </c>
      <c r="D15" s="168">
        <f>D9+D14</f>
        <v>182404980.98000178</v>
      </c>
      <c r="E15" s="167">
        <f>SUM(E9,E14)</f>
        <v>377184809.43386537</v>
      </c>
      <c r="F15" s="169">
        <f t="shared" si="1"/>
        <v>1905217025.4338737</v>
      </c>
      <c r="G15" s="167"/>
      <c r="H15" s="170">
        <v>100</v>
      </c>
      <c r="I15" s="167">
        <f>SUM(B15,C15,D15,E15)/4</f>
        <v>476304256.35846841</v>
      </c>
    </row>
    <row r="16" spans="1:9" x14ac:dyDescent="0.25">
      <c r="A16" s="171"/>
      <c r="B16" s="172"/>
      <c r="C16" s="172"/>
      <c r="D16" s="172"/>
      <c r="E16" s="173"/>
      <c r="F16" s="174"/>
      <c r="G16" s="173"/>
      <c r="H16" s="173"/>
      <c r="I16" s="175"/>
    </row>
    <row r="17" spans="1:9" ht="45" x14ac:dyDescent="0.25">
      <c r="A17" s="176" t="s">
        <v>247</v>
      </c>
      <c r="B17" s="177">
        <v>429395347.88000345</v>
      </c>
      <c r="C17" s="177">
        <v>513685354.68000054</v>
      </c>
      <c r="D17" s="178">
        <v>586508756.23000324</v>
      </c>
      <c r="E17" s="177">
        <v>448744297.93999767</v>
      </c>
      <c r="F17" s="179">
        <f t="shared" si="1"/>
        <v>1978333756.7300048</v>
      </c>
      <c r="G17" s="177"/>
      <c r="H17" s="177"/>
      <c r="I17" s="180">
        <f>SUM(B17,C17,D17,E17)/4</f>
        <v>494583439.1825012</v>
      </c>
    </row>
    <row r="18" spans="1:9" x14ac:dyDescent="0.25">
      <c r="A18" s="455" t="s">
        <v>248</v>
      </c>
      <c r="B18" s="455"/>
      <c r="C18" s="455"/>
      <c r="D18" s="455"/>
      <c r="E18" s="455"/>
      <c r="F18" s="455"/>
      <c r="G18" s="455"/>
      <c r="H18" s="455"/>
      <c r="I18" s="455"/>
    </row>
    <row r="19" spans="1:9" x14ac:dyDescent="0.25">
      <c r="A19" s="456" t="s">
        <v>249</v>
      </c>
      <c r="B19" s="456"/>
      <c r="C19" s="456"/>
      <c r="D19" s="456"/>
      <c r="E19" s="456"/>
      <c r="F19" s="456"/>
      <c r="G19" s="456"/>
      <c r="H19" s="456"/>
      <c r="I19" s="456"/>
    </row>
    <row r="20" spans="1:9" x14ac:dyDescent="0.25">
      <c r="A20" s="457" t="s">
        <v>250</v>
      </c>
      <c r="B20" s="457"/>
      <c r="C20" s="457"/>
      <c r="D20" s="457"/>
      <c r="E20" s="457"/>
      <c r="F20" s="457"/>
      <c r="G20" s="457"/>
      <c r="H20" s="457"/>
      <c r="I20" s="457"/>
    </row>
  </sheetData>
  <mergeCells count="4">
    <mergeCell ref="A1:I1"/>
    <mergeCell ref="A18:I18"/>
    <mergeCell ref="A19:I19"/>
    <mergeCell ref="A20:I20"/>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B9" sqref="B9:F9"/>
    </sheetView>
  </sheetViews>
  <sheetFormatPr baseColWidth="10" defaultRowHeight="15.75" x14ac:dyDescent="0.25"/>
  <cols>
    <col min="1" max="1" width="16.625" customWidth="1"/>
    <col min="2" max="2" width="13.875" customWidth="1"/>
    <col min="3" max="3" width="14" customWidth="1"/>
    <col min="4" max="4" width="12.5" customWidth="1"/>
    <col min="5" max="5" width="12.875" customWidth="1"/>
    <col min="6" max="6" width="14.125" customWidth="1"/>
    <col min="7" max="7" width="13.375" customWidth="1"/>
    <col min="8" max="8" width="11.625" customWidth="1"/>
  </cols>
  <sheetData>
    <row r="1" spans="1:8" ht="44.1" customHeight="1" x14ac:dyDescent="0.25">
      <c r="A1" s="458" t="s">
        <v>422</v>
      </c>
      <c r="B1" s="459"/>
      <c r="C1" s="459"/>
      <c r="D1" s="459"/>
      <c r="E1" s="459"/>
      <c r="F1" s="459"/>
      <c r="G1" s="459"/>
      <c r="H1" s="459"/>
    </row>
    <row r="2" spans="1:8" ht="30" x14ac:dyDescent="0.25">
      <c r="A2" s="184" t="s">
        <v>221</v>
      </c>
      <c r="B2" s="185">
        <v>2010</v>
      </c>
      <c r="C2" s="185">
        <v>2011</v>
      </c>
      <c r="D2" s="185">
        <v>2012</v>
      </c>
      <c r="E2" s="185">
        <v>2013</v>
      </c>
      <c r="F2" s="184" t="s">
        <v>138</v>
      </c>
      <c r="G2" s="184" t="s">
        <v>251</v>
      </c>
      <c r="H2" s="185" t="s">
        <v>222</v>
      </c>
    </row>
    <row r="3" spans="1:8" ht="21.95" customHeight="1" x14ac:dyDescent="0.25">
      <c r="A3" s="181" t="s">
        <v>7</v>
      </c>
      <c r="B3" s="182">
        <v>184109134.09000236</v>
      </c>
      <c r="C3" s="182">
        <v>194210271.74001914</v>
      </c>
      <c r="D3" s="182">
        <v>62654371.329998843</v>
      </c>
      <c r="E3" s="182">
        <v>126464823.11678615</v>
      </c>
      <c r="F3" s="182">
        <f>B3+C3+D3+E3</f>
        <v>567438600.27680647</v>
      </c>
      <c r="G3" s="182">
        <f>F3/4</f>
        <v>141859650.06920162</v>
      </c>
      <c r="H3" s="183">
        <v>48.347968585136485</v>
      </c>
    </row>
    <row r="4" spans="1:8" ht="21.95" customHeight="1" x14ac:dyDescent="0.25">
      <c r="A4" s="181" t="s">
        <v>9</v>
      </c>
      <c r="B4" s="182">
        <v>144832515.93000963</v>
      </c>
      <c r="C4" s="182">
        <v>163121130.82997933</v>
      </c>
      <c r="D4" s="182">
        <v>70699091.110001832</v>
      </c>
      <c r="E4" s="182">
        <v>77145093.836864397</v>
      </c>
      <c r="F4" s="182">
        <f t="shared" ref="F4:F8" si="0">B4+C4+D4+E4</f>
        <v>455797831.70685524</v>
      </c>
      <c r="G4" s="182">
        <f t="shared" ref="G4:G8" si="1">F4/4</f>
        <v>113949457.92671381</v>
      </c>
      <c r="H4" s="183">
        <v>38.835742294913281</v>
      </c>
    </row>
    <row r="5" spans="1:8" ht="21.95" customHeight="1" x14ac:dyDescent="0.25">
      <c r="A5" s="181" t="s">
        <v>63</v>
      </c>
      <c r="B5" s="182">
        <v>19631731.120000064</v>
      </c>
      <c r="C5" s="182">
        <v>31581287.139999956</v>
      </c>
      <c r="D5" s="182">
        <v>13413699.630000008</v>
      </c>
      <c r="E5" s="182">
        <v>14292811.073199961</v>
      </c>
      <c r="F5" s="182">
        <f t="shared" si="0"/>
        <v>78919528.963199988</v>
      </c>
      <c r="G5" s="182">
        <f t="shared" si="1"/>
        <v>19729882.240799997</v>
      </c>
      <c r="H5" s="183">
        <v>6.7242498222807656</v>
      </c>
    </row>
    <row r="6" spans="1:8" ht="21.95" customHeight="1" x14ac:dyDescent="0.25">
      <c r="A6" s="181" t="s">
        <v>252</v>
      </c>
      <c r="B6" s="182">
        <v>20296390</v>
      </c>
      <c r="C6" s="182">
        <v>21342253.959999997</v>
      </c>
      <c r="D6" s="182">
        <v>9355069.3400000017</v>
      </c>
      <c r="E6" s="182">
        <v>8286913.9869999997</v>
      </c>
      <c r="F6" s="182">
        <f t="shared" si="0"/>
        <v>59280627.287</v>
      </c>
      <c r="G6" s="182">
        <f t="shared" si="1"/>
        <v>14820156.82175</v>
      </c>
      <c r="H6" s="183">
        <v>5.0509392635272397</v>
      </c>
    </row>
    <row r="7" spans="1:8" ht="21.95" customHeight="1" x14ac:dyDescent="0.25">
      <c r="A7" s="181" t="s">
        <v>253</v>
      </c>
      <c r="B7" s="182">
        <v>4733660.3</v>
      </c>
      <c r="C7" s="182">
        <v>2596992.9000000004</v>
      </c>
      <c r="D7" s="182">
        <v>130225.65</v>
      </c>
      <c r="E7" s="182">
        <v>4758049</v>
      </c>
      <c r="F7" s="182">
        <f t="shared" si="0"/>
        <v>12218927.850000001</v>
      </c>
      <c r="G7" s="182">
        <f t="shared" si="1"/>
        <v>3054731.9625000004</v>
      </c>
      <c r="H7" s="183">
        <v>1.0411000230644623</v>
      </c>
    </row>
    <row r="8" spans="1:8" ht="21.95" customHeight="1" x14ac:dyDescent="0.25">
      <c r="A8" s="186" t="s">
        <v>254</v>
      </c>
      <c r="B8" s="187">
        <f>B3+B4+B5+B6+B7</f>
        <v>373603431.4400121</v>
      </c>
      <c r="C8" s="187">
        <f t="shared" ref="C8:E8" si="2">C3+C4+C5+C6+C7</f>
        <v>412851936.56999844</v>
      </c>
      <c r="D8" s="187">
        <f t="shared" si="2"/>
        <v>156252457.06000069</v>
      </c>
      <c r="E8" s="187">
        <f t="shared" si="2"/>
        <v>230947691.01385048</v>
      </c>
      <c r="F8" s="187">
        <f t="shared" si="0"/>
        <v>1173655516.0838616</v>
      </c>
      <c r="G8" s="187">
        <f t="shared" si="1"/>
        <v>293413879.0209654</v>
      </c>
      <c r="H8" s="188">
        <v>100</v>
      </c>
    </row>
    <row r="9" spans="1:8" ht="21.95" customHeight="1" x14ac:dyDescent="0.25">
      <c r="B9" s="460" t="s">
        <v>255</v>
      </c>
      <c r="C9" s="460"/>
      <c r="D9" s="460"/>
      <c r="E9" s="460"/>
      <c r="F9" s="460"/>
      <c r="G9" s="312"/>
      <c r="H9" s="312"/>
    </row>
  </sheetData>
  <mergeCells count="2">
    <mergeCell ref="A1:H1"/>
    <mergeCell ref="B9:F9"/>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9" sqref="A9:H9"/>
    </sheetView>
  </sheetViews>
  <sheetFormatPr baseColWidth="10" defaultRowHeight="15.75" x14ac:dyDescent="0.25"/>
  <cols>
    <col min="1" max="1" width="32.875" customWidth="1"/>
    <col min="2" max="3" width="11.5" customWidth="1"/>
    <col min="7" max="7" width="13.5" customWidth="1"/>
  </cols>
  <sheetData>
    <row r="1" spans="1:8" ht="48" customHeight="1" x14ac:dyDescent="0.25">
      <c r="A1" s="458" t="s">
        <v>423</v>
      </c>
      <c r="B1" s="459"/>
      <c r="C1" s="459"/>
      <c r="D1" s="459"/>
      <c r="E1" s="459"/>
      <c r="F1" s="459"/>
      <c r="G1" s="459"/>
      <c r="H1" s="459"/>
    </row>
    <row r="2" spans="1:8" ht="30" x14ac:dyDescent="0.25">
      <c r="A2" s="184" t="s">
        <v>221</v>
      </c>
      <c r="B2" s="193">
        <v>2010</v>
      </c>
      <c r="C2" s="185">
        <v>2011</v>
      </c>
      <c r="D2" s="185">
        <v>2012</v>
      </c>
      <c r="E2" s="185">
        <v>2013</v>
      </c>
      <c r="F2" s="184" t="s">
        <v>256</v>
      </c>
      <c r="G2" s="194" t="s">
        <v>251</v>
      </c>
      <c r="H2" s="185" t="s">
        <v>222</v>
      </c>
    </row>
    <row r="3" spans="1:8" x14ac:dyDescent="0.25">
      <c r="A3" s="189" t="s">
        <v>257</v>
      </c>
      <c r="B3" s="190">
        <v>89825.50363652168</v>
      </c>
      <c r="C3" s="190">
        <v>128822.68334300842</v>
      </c>
      <c r="D3" s="190">
        <v>43112.234601026619</v>
      </c>
      <c r="E3" s="190">
        <v>92081.697215337757</v>
      </c>
      <c r="F3" s="190">
        <v>353842.11879589444</v>
      </c>
      <c r="G3" s="191">
        <v>88460.529698973623</v>
      </c>
      <c r="H3" s="192">
        <v>73.748486646442842</v>
      </c>
    </row>
    <row r="4" spans="1:8" x14ac:dyDescent="0.25">
      <c r="A4" s="189" t="s">
        <v>258</v>
      </c>
      <c r="B4" s="190">
        <v>30001.180609081166</v>
      </c>
      <c r="C4" s="190">
        <v>40022.219642197473</v>
      </c>
      <c r="D4" s="190">
        <v>28614.038734869213</v>
      </c>
      <c r="E4" s="190">
        <v>24327.281371134195</v>
      </c>
      <c r="F4" s="190">
        <v>122964.72035728206</v>
      </c>
      <c r="G4" s="191">
        <v>30741.180089320515</v>
      </c>
      <c r="H4" s="192">
        <v>25.628554531925367</v>
      </c>
    </row>
    <row r="5" spans="1:8" x14ac:dyDescent="0.25">
      <c r="A5" s="189" t="s">
        <v>259</v>
      </c>
      <c r="B5" s="190">
        <v>388.9130615359353</v>
      </c>
      <c r="C5" s="190">
        <v>183.51526025999613</v>
      </c>
      <c r="D5" s="190">
        <v>814.81502759999398</v>
      </c>
      <c r="E5" s="190">
        <v>628.63054860804414</v>
      </c>
      <c r="F5" s="190">
        <v>2015.8738980039695</v>
      </c>
      <c r="G5" s="191">
        <v>503.96847450099239</v>
      </c>
      <c r="H5" s="192">
        <v>0.42015249556431095</v>
      </c>
    </row>
    <row r="6" spans="1:8" x14ac:dyDescent="0.25">
      <c r="A6" s="189" t="s">
        <v>260</v>
      </c>
      <c r="B6" s="190">
        <v>254.25715472361475</v>
      </c>
      <c r="C6" s="190">
        <v>344.87786514679749</v>
      </c>
      <c r="D6" s="190">
        <v>157.89238240923541</v>
      </c>
      <c r="E6" s="190">
        <v>160.4372047326186</v>
      </c>
      <c r="F6" s="190">
        <v>917.46460701226624</v>
      </c>
      <c r="G6" s="191">
        <v>229.36615175306656</v>
      </c>
      <c r="H6" s="192">
        <v>0.19121982015334096</v>
      </c>
    </row>
    <row r="7" spans="1:8" x14ac:dyDescent="0.25">
      <c r="A7" s="189" t="s">
        <v>261</v>
      </c>
      <c r="B7" s="190">
        <v>0</v>
      </c>
      <c r="C7" s="190">
        <v>0</v>
      </c>
      <c r="D7" s="190">
        <v>0</v>
      </c>
      <c r="E7" s="189">
        <v>0</v>
      </c>
      <c r="F7" s="190">
        <v>55.898445220926696</v>
      </c>
      <c r="G7" s="191">
        <v>0</v>
      </c>
      <c r="H7" s="192">
        <v>1.1650466470641824E-2</v>
      </c>
    </row>
    <row r="8" spans="1:8" ht="21" customHeight="1" x14ac:dyDescent="0.25">
      <c r="A8" s="195" t="s">
        <v>241</v>
      </c>
      <c r="B8" s="196">
        <v>120476.83635169463</v>
      </c>
      <c r="C8" s="196">
        <v>169377.02049360564</v>
      </c>
      <c r="D8" s="196">
        <v>72699.91237806929</v>
      </c>
      <c r="E8" s="196">
        <v>117242</v>
      </c>
      <c r="F8" s="196">
        <v>479795.7692233696</v>
      </c>
      <c r="G8" s="197">
        <v>119948.9423058424</v>
      </c>
      <c r="H8" s="198">
        <v>100</v>
      </c>
    </row>
    <row r="9" spans="1:8" x14ac:dyDescent="0.25">
      <c r="A9" s="461" t="s">
        <v>262</v>
      </c>
      <c r="B9" s="461"/>
      <c r="C9" s="461"/>
      <c r="D9" s="461"/>
      <c r="E9" s="461"/>
      <c r="F9" s="461"/>
      <c r="G9" s="461"/>
      <c r="H9" s="461"/>
    </row>
  </sheetData>
  <mergeCells count="2">
    <mergeCell ref="A1:H1"/>
    <mergeCell ref="A9:H9"/>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21" sqref="F21"/>
    </sheetView>
  </sheetViews>
  <sheetFormatPr baseColWidth="10" defaultRowHeight="15.75" x14ac:dyDescent="0.25"/>
  <cols>
    <col min="1" max="1" width="27.5" customWidth="1"/>
    <col min="2" max="3" width="14.625" customWidth="1"/>
    <col min="4" max="4" width="12.625" customWidth="1"/>
    <col min="5" max="6" width="13" customWidth="1"/>
    <col min="7" max="7" width="13.375" customWidth="1"/>
  </cols>
  <sheetData>
    <row r="1" spans="1:8" ht="44.1" customHeight="1" x14ac:dyDescent="0.25">
      <c r="A1" s="462" t="s">
        <v>424</v>
      </c>
      <c r="B1" s="452"/>
      <c r="C1" s="452"/>
      <c r="D1" s="452"/>
      <c r="E1" s="452"/>
      <c r="F1" s="452"/>
      <c r="G1" s="452"/>
      <c r="H1" s="452"/>
    </row>
    <row r="2" spans="1:8" ht="30" x14ac:dyDescent="0.25">
      <c r="A2" s="184" t="s">
        <v>263</v>
      </c>
      <c r="B2" s="185">
        <v>2010</v>
      </c>
      <c r="C2" s="185">
        <v>2011</v>
      </c>
      <c r="D2" s="185">
        <v>2012</v>
      </c>
      <c r="E2" s="185">
        <v>2013</v>
      </c>
      <c r="F2" s="184" t="s">
        <v>264</v>
      </c>
      <c r="G2" s="184" t="s">
        <v>251</v>
      </c>
      <c r="H2" s="211" t="s">
        <v>222</v>
      </c>
    </row>
    <row r="3" spans="1:8" x14ac:dyDescent="0.25">
      <c r="A3" s="199" t="s">
        <v>265</v>
      </c>
      <c r="B3" s="200">
        <v>373603431.93000883</v>
      </c>
      <c r="C3" s="200">
        <v>412851936.56999934</v>
      </c>
      <c r="D3" s="200">
        <v>156252457.06000128</v>
      </c>
      <c r="E3" s="200">
        <v>230947690.65386969</v>
      </c>
      <c r="F3" s="200">
        <v>1173655516.2138791</v>
      </c>
      <c r="G3" s="201">
        <v>293413879.05346978</v>
      </c>
      <c r="H3" s="202">
        <v>100</v>
      </c>
    </row>
    <row r="4" spans="1:8" x14ac:dyDescent="0.25">
      <c r="A4" s="189" t="s">
        <v>266</v>
      </c>
      <c r="B4" s="190">
        <v>160241971.16001299</v>
      </c>
      <c r="C4" s="190">
        <v>179042188.76002219</v>
      </c>
      <c r="D4" s="190">
        <v>64391213.769999348</v>
      </c>
      <c r="E4" s="190">
        <v>104156449.98267271</v>
      </c>
      <c r="F4" s="190">
        <v>507831823.67270714</v>
      </c>
      <c r="G4" s="191">
        <v>126957955.9181768</v>
      </c>
      <c r="H4" s="192">
        <v>43.26924013537915</v>
      </c>
    </row>
    <row r="5" spans="1:8" x14ac:dyDescent="0.25">
      <c r="A5" s="189" t="s">
        <v>267</v>
      </c>
      <c r="B5" s="190">
        <v>173021175.54000166</v>
      </c>
      <c r="C5" s="190">
        <v>188762938.79999137</v>
      </c>
      <c r="D5" s="190">
        <v>72989806.870000303</v>
      </c>
      <c r="E5" s="190">
        <v>103815644.68409711</v>
      </c>
      <c r="F5" s="190">
        <v>538589565.89409041</v>
      </c>
      <c r="G5" s="191">
        <v>134647391.4735226</v>
      </c>
      <c r="H5" s="192">
        <v>45.88991901401684</v>
      </c>
    </row>
    <row r="6" spans="1:8" x14ac:dyDescent="0.25">
      <c r="A6" s="189" t="s">
        <v>268</v>
      </c>
      <c r="B6" s="190">
        <v>40340285.22999917</v>
      </c>
      <c r="C6" s="190">
        <v>45046809.009999566</v>
      </c>
      <c r="D6" s="190">
        <v>18871436.420000002</v>
      </c>
      <c r="E6" s="190">
        <v>22975595.987099901</v>
      </c>
      <c r="F6" s="190">
        <v>127234126.64709866</v>
      </c>
      <c r="G6" s="191">
        <v>31808531.661774658</v>
      </c>
      <c r="H6" s="192">
        <v>10.840840850605465</v>
      </c>
    </row>
    <row r="7" spans="1:8" x14ac:dyDescent="0.25">
      <c r="A7" s="199" t="s">
        <v>269</v>
      </c>
      <c r="B7" s="200">
        <v>245811103.01999918</v>
      </c>
      <c r="C7" s="200">
        <v>313360763.49999946</v>
      </c>
      <c r="D7" s="200">
        <v>26152523.920000486</v>
      </c>
      <c r="E7" s="200">
        <v>146237118.77999821</v>
      </c>
      <c r="F7" s="200">
        <v>731561509.21999729</v>
      </c>
      <c r="G7" s="201">
        <v>182890377.30499932</v>
      </c>
      <c r="H7" s="202">
        <v>100</v>
      </c>
    </row>
    <row r="8" spans="1:8" x14ac:dyDescent="0.25">
      <c r="A8" s="189" t="s">
        <v>266</v>
      </c>
      <c r="B8" s="190">
        <v>156376953.77999917</v>
      </c>
      <c r="C8" s="190">
        <v>205478527.4899998</v>
      </c>
      <c r="D8" s="190">
        <v>13791220.670000268</v>
      </c>
      <c r="E8" s="190">
        <v>42615898.839998029</v>
      </c>
      <c r="F8" s="190">
        <v>418262600.77999723</v>
      </c>
      <c r="G8" s="191">
        <v>104565650.19499931</v>
      </c>
      <c r="H8" s="192">
        <v>57.173948534547094</v>
      </c>
    </row>
    <row r="9" spans="1:8" x14ac:dyDescent="0.25">
      <c r="A9" s="189" t="s">
        <v>270</v>
      </c>
      <c r="B9" s="190">
        <v>46921129.669999994</v>
      </c>
      <c r="C9" s="190">
        <v>63600588.269999877</v>
      </c>
      <c r="D9" s="190">
        <v>7749070.8200002164</v>
      </c>
      <c r="E9" s="190">
        <v>37385753.510000117</v>
      </c>
      <c r="F9" s="190">
        <v>155656542.27000022</v>
      </c>
      <c r="G9" s="191">
        <v>38914135.567500055</v>
      </c>
      <c r="H9" s="192">
        <v>21.277300720203794</v>
      </c>
    </row>
    <row r="10" spans="1:8" x14ac:dyDescent="0.25">
      <c r="A10" s="189" t="s">
        <v>268</v>
      </c>
      <c r="B10" s="190">
        <v>42513019.570000023</v>
      </c>
      <c r="C10" s="190">
        <v>44281647.739999786</v>
      </c>
      <c r="D10" s="190">
        <v>4612232.4300000006</v>
      </c>
      <c r="E10" s="190">
        <v>66235466.430000059</v>
      </c>
      <c r="F10" s="190">
        <v>157642366.16999987</v>
      </c>
      <c r="G10" s="191">
        <v>39410591.542499967</v>
      </c>
      <c r="H10" s="192">
        <v>21.548750745249119</v>
      </c>
    </row>
    <row r="11" spans="1:8" x14ac:dyDescent="0.25">
      <c r="A11" s="203" t="s">
        <v>271</v>
      </c>
      <c r="B11" s="204">
        <v>619414534.95000803</v>
      </c>
      <c r="C11" s="204">
        <v>726212700.06999874</v>
      </c>
      <c r="D11" s="204">
        <v>182404980.98000178</v>
      </c>
      <c r="E11" s="204">
        <v>377184809.43386793</v>
      </c>
      <c r="F11" s="204">
        <v>1905217025.4338763</v>
      </c>
      <c r="G11" s="205">
        <v>476304256.35846907</v>
      </c>
      <c r="H11" s="206">
        <v>100</v>
      </c>
    </row>
    <row r="12" spans="1:8" x14ac:dyDescent="0.25">
      <c r="A12" s="189" t="s">
        <v>272</v>
      </c>
      <c r="B12" s="190">
        <v>316618924.94001216</v>
      </c>
      <c r="C12" s="190">
        <v>384520716.25002199</v>
      </c>
      <c r="D12" s="190">
        <v>78182434.43999961</v>
      </c>
      <c r="E12" s="190">
        <v>146772348.82267073</v>
      </c>
      <c r="F12" s="190">
        <v>926094424.45270443</v>
      </c>
      <c r="G12" s="191">
        <v>231523606.11317611</v>
      </c>
      <c r="H12" s="192">
        <v>48.608342886386097</v>
      </c>
    </row>
    <row r="13" spans="1:8" x14ac:dyDescent="0.25">
      <c r="A13" s="189" t="s">
        <v>267</v>
      </c>
      <c r="B13" s="190">
        <v>219942305.21000165</v>
      </c>
      <c r="C13" s="190">
        <v>252363527.06999123</v>
      </c>
      <c r="D13" s="190">
        <v>80738877.690000519</v>
      </c>
      <c r="E13" s="190">
        <v>141201398.19409722</v>
      </c>
      <c r="F13" s="190">
        <v>694246108.16409063</v>
      </c>
      <c r="G13" s="191">
        <v>173561527.04102266</v>
      </c>
      <c r="H13" s="192">
        <v>36.439213952856079</v>
      </c>
    </row>
    <row r="14" spans="1:8" x14ac:dyDescent="0.25">
      <c r="A14" s="189" t="s">
        <v>268</v>
      </c>
      <c r="B14" s="190">
        <v>82853304.799999192</v>
      </c>
      <c r="C14" s="190">
        <v>89328456.749999344</v>
      </c>
      <c r="D14" s="190">
        <v>23483668.850000001</v>
      </c>
      <c r="E14" s="190">
        <v>89211062.417099953</v>
      </c>
      <c r="F14" s="190">
        <v>284876492.8170985</v>
      </c>
      <c r="G14" s="191">
        <v>71219123.204274625</v>
      </c>
      <c r="H14" s="192">
        <v>14.952443160758728</v>
      </c>
    </row>
    <row r="15" spans="1:8" x14ac:dyDescent="0.25">
      <c r="A15" s="207" t="s">
        <v>273</v>
      </c>
      <c r="B15" s="208">
        <v>429395347.88000345</v>
      </c>
      <c r="C15" s="208">
        <v>513685354.68000054</v>
      </c>
      <c r="D15" s="208">
        <v>586508756.23000324</v>
      </c>
      <c r="E15" s="208">
        <v>448744297.93999767</v>
      </c>
      <c r="F15" s="208">
        <v>1978333756.7300048</v>
      </c>
      <c r="G15" s="209">
        <v>494583439.1825012</v>
      </c>
      <c r="H15" s="210">
        <v>100</v>
      </c>
    </row>
    <row r="16" spans="1:8" x14ac:dyDescent="0.25">
      <c r="A16" s="189" t="s">
        <v>266</v>
      </c>
      <c r="B16" s="190">
        <v>352499341.69000334</v>
      </c>
      <c r="C16" s="190">
        <v>346216126.62000012</v>
      </c>
      <c r="D16" s="190">
        <v>337526253.95000291</v>
      </c>
      <c r="E16" s="190">
        <v>243009993.46999714</v>
      </c>
      <c r="F16" s="190">
        <v>1279251715.7300036</v>
      </c>
      <c r="G16" s="191">
        <v>319812928.9325009</v>
      </c>
      <c r="H16" s="192">
        <v>64.663088893781179</v>
      </c>
    </row>
    <row r="17" spans="1:8" x14ac:dyDescent="0.25">
      <c r="A17" s="189" t="s">
        <v>267</v>
      </c>
      <c r="B17" s="190">
        <v>9821537.5599999819</v>
      </c>
      <c r="C17" s="190">
        <v>33144348.899999991</v>
      </c>
      <c r="D17" s="190">
        <v>52769225.829999946</v>
      </c>
      <c r="E17" s="190">
        <v>30525583.730000053</v>
      </c>
      <c r="F17" s="190">
        <v>126260696.01999997</v>
      </c>
      <c r="G17" s="191">
        <v>31565174.004999992</v>
      </c>
      <c r="H17" s="192">
        <v>6.3821736646043359</v>
      </c>
    </row>
    <row r="18" spans="1:8" x14ac:dyDescent="0.25">
      <c r="A18" s="189" t="s">
        <v>268</v>
      </c>
      <c r="B18" s="190">
        <v>67074468.630000085</v>
      </c>
      <c r="C18" s="190">
        <v>134324879.16000041</v>
      </c>
      <c r="D18" s="190">
        <v>196213276.45000044</v>
      </c>
      <c r="E18" s="190">
        <v>175208720.74000046</v>
      </c>
      <c r="F18" s="190">
        <v>572821344.98000145</v>
      </c>
      <c r="G18" s="191">
        <v>143205336.24500036</v>
      </c>
      <c r="H18" s="192">
        <v>44.77784457401502</v>
      </c>
    </row>
    <row r="19" spans="1:8" ht="29.1" customHeight="1" x14ac:dyDescent="0.25">
      <c r="B19" s="463" t="s">
        <v>274</v>
      </c>
      <c r="C19" s="463"/>
      <c r="D19" s="463"/>
      <c r="E19" s="463"/>
      <c r="F19" s="463"/>
      <c r="G19" s="311"/>
      <c r="H19" s="311"/>
    </row>
  </sheetData>
  <mergeCells count="2">
    <mergeCell ref="A1:H1"/>
    <mergeCell ref="B19:F19"/>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15" workbookViewId="0">
      <selection activeCell="H30" sqref="H30"/>
    </sheetView>
  </sheetViews>
  <sheetFormatPr baseColWidth="10" defaultRowHeight="15.75" x14ac:dyDescent="0.25"/>
  <cols>
    <col min="1" max="1" width="41.875" customWidth="1"/>
    <col min="2" max="3" width="14.625" customWidth="1"/>
    <col min="4" max="4" width="12.625" customWidth="1"/>
    <col min="5" max="6" width="13" customWidth="1"/>
    <col min="7" max="7" width="14.625" customWidth="1"/>
  </cols>
  <sheetData>
    <row r="1" spans="1:7" ht="18" x14ac:dyDescent="0.25">
      <c r="A1" s="464" t="s">
        <v>425</v>
      </c>
      <c r="B1" s="465"/>
      <c r="C1" s="465"/>
      <c r="D1" s="465"/>
      <c r="E1" s="465"/>
      <c r="F1" s="465"/>
      <c r="G1" s="465"/>
    </row>
    <row r="2" spans="1:7" ht="18" x14ac:dyDescent="0.25">
      <c r="A2" s="466" t="s">
        <v>275</v>
      </c>
      <c r="B2" s="459"/>
      <c r="C2" s="459"/>
      <c r="D2" s="459"/>
      <c r="E2" s="459"/>
      <c r="F2" s="459"/>
      <c r="G2" s="459"/>
    </row>
    <row r="3" spans="1:7" ht="30" x14ac:dyDescent="0.25">
      <c r="A3" s="213" t="s">
        <v>221</v>
      </c>
      <c r="B3" s="185">
        <v>2010</v>
      </c>
      <c r="C3" s="185">
        <v>2011</v>
      </c>
      <c r="D3" s="214">
        <v>2012</v>
      </c>
      <c r="E3" s="185">
        <v>2013</v>
      </c>
      <c r="F3" s="184" t="s">
        <v>276</v>
      </c>
      <c r="G3" s="184" t="s">
        <v>277</v>
      </c>
    </row>
    <row r="4" spans="1:7" x14ac:dyDescent="0.25">
      <c r="A4" s="215" t="s">
        <v>280</v>
      </c>
      <c r="B4" s="216">
        <f>SUM(B5:B10)</f>
        <v>373603431.93000603</v>
      </c>
      <c r="C4" s="216">
        <f t="shared" ref="C4:E4" si="0">SUM(C5:C10)</f>
        <v>412851936.57000798</v>
      </c>
      <c r="D4" s="216">
        <f t="shared" si="0"/>
        <v>156252457.77999607</v>
      </c>
      <c r="E4" s="216">
        <f t="shared" si="0"/>
        <v>230947690.65387121</v>
      </c>
      <c r="F4" s="216">
        <f>SUM(F5:F10)</f>
        <v>1173655516.9338813</v>
      </c>
      <c r="G4" s="217">
        <f>F4/4</f>
        <v>293413879.23347032</v>
      </c>
    </row>
    <row r="5" spans="1:7" x14ac:dyDescent="0.25">
      <c r="A5" s="218" t="s">
        <v>129</v>
      </c>
      <c r="B5" s="219">
        <v>34289669.130000375</v>
      </c>
      <c r="C5" s="219">
        <v>36848757.259999976</v>
      </c>
      <c r="D5" s="220">
        <v>12360081.569999985</v>
      </c>
      <c r="E5" s="221">
        <v>17171181.88449993</v>
      </c>
      <c r="F5" s="222">
        <v>100669689.84450027</v>
      </c>
      <c r="G5" s="222">
        <v>25167422.461125068</v>
      </c>
    </row>
    <row r="6" spans="1:7" x14ac:dyDescent="0.25">
      <c r="A6" s="218" t="s">
        <v>282</v>
      </c>
      <c r="B6" s="219">
        <v>48816736.310000032</v>
      </c>
      <c r="C6" s="219">
        <v>62162792.919999793</v>
      </c>
      <c r="D6" s="220">
        <v>20169610.630000025</v>
      </c>
      <c r="E6" s="221">
        <v>26236015.916699935</v>
      </c>
      <c r="F6" s="222">
        <v>157385155.77669978</v>
      </c>
      <c r="G6" s="222">
        <v>39346288.944174945</v>
      </c>
    </row>
    <row r="7" spans="1:7" x14ac:dyDescent="0.25">
      <c r="A7" s="218" t="s">
        <v>130</v>
      </c>
      <c r="B7" s="219">
        <v>99648089.259997755</v>
      </c>
      <c r="C7" s="219">
        <v>110154943.42000191</v>
      </c>
      <c r="D7" s="220">
        <v>47320740.619999304</v>
      </c>
      <c r="E7" s="221">
        <v>53345382.679499678</v>
      </c>
      <c r="F7" s="222">
        <v>310469155.97949862</v>
      </c>
      <c r="G7" s="222">
        <v>77617288.994874656</v>
      </c>
    </row>
    <row r="8" spans="1:7" x14ac:dyDescent="0.25">
      <c r="A8" s="218" t="s">
        <v>131</v>
      </c>
      <c r="B8" s="219">
        <v>130767191.38000676</v>
      </c>
      <c r="C8" s="219">
        <v>111090829.62000522</v>
      </c>
      <c r="D8" s="220">
        <v>51317322.889996909</v>
      </c>
      <c r="E8" s="221">
        <v>88809112.781801626</v>
      </c>
      <c r="F8" s="222">
        <v>381984456.67181051</v>
      </c>
      <c r="G8" s="222">
        <v>95496114.167952627</v>
      </c>
    </row>
    <row r="9" spans="1:7" x14ac:dyDescent="0.25">
      <c r="A9" s="218" t="s">
        <v>284</v>
      </c>
      <c r="B9" s="219">
        <v>57499169.68000108</v>
      </c>
      <c r="C9" s="219">
        <v>61320173.860001072</v>
      </c>
      <c r="D9" s="220">
        <v>21164992.609999828</v>
      </c>
      <c r="E9" s="221">
        <v>37801510.527370065</v>
      </c>
      <c r="F9" s="222">
        <v>177785846.67737204</v>
      </c>
      <c r="G9" s="222">
        <v>44446461.66934301</v>
      </c>
    </row>
    <row r="10" spans="1:7" x14ac:dyDescent="0.25">
      <c r="A10" s="218" t="s">
        <v>283</v>
      </c>
      <c r="B10" s="219">
        <v>2582576.1700000139</v>
      </c>
      <c r="C10" s="219">
        <v>31274439.489999969</v>
      </c>
      <c r="D10" s="220">
        <v>3919709.4600000009</v>
      </c>
      <c r="E10" s="221">
        <v>7584486.8639999758</v>
      </c>
      <c r="F10" s="222">
        <v>45361211.98399996</v>
      </c>
      <c r="G10" s="222">
        <v>11340302.99599999</v>
      </c>
    </row>
    <row r="11" spans="1:7" x14ac:dyDescent="0.25">
      <c r="A11" s="225" t="s">
        <v>269</v>
      </c>
      <c r="B11" s="108">
        <f>SUM(B12:B17)</f>
        <v>245811103.01999977</v>
      </c>
      <c r="C11" s="108">
        <f t="shared" ref="C11:G11" si="1">SUM(C12:C17)</f>
        <v>313360763.49999988</v>
      </c>
      <c r="D11" s="108">
        <f t="shared" si="1"/>
        <v>26152523.920000445</v>
      </c>
      <c r="E11" s="108">
        <f t="shared" si="1"/>
        <v>146237118.7800003</v>
      </c>
      <c r="F11" s="108">
        <f t="shared" si="1"/>
        <v>731561509.22000051</v>
      </c>
      <c r="G11" s="108">
        <f t="shared" si="1"/>
        <v>182890377.30500013</v>
      </c>
    </row>
    <row r="12" spans="1:7" x14ac:dyDescent="0.25">
      <c r="A12" s="218" t="s">
        <v>129</v>
      </c>
      <c r="B12" s="221">
        <v>27512118.939999975</v>
      </c>
      <c r="C12" s="221">
        <v>35953952.490000047</v>
      </c>
      <c r="D12" s="223">
        <v>2733425.3199999928</v>
      </c>
      <c r="E12" s="221">
        <v>30496161.979999978</v>
      </c>
      <c r="F12" s="222">
        <v>96695658.729999989</v>
      </c>
      <c r="G12" s="222">
        <v>24173914.682499997</v>
      </c>
    </row>
    <row r="13" spans="1:7" x14ac:dyDescent="0.25">
      <c r="A13" s="218" t="s">
        <v>282</v>
      </c>
      <c r="B13" s="221">
        <v>27070459.61999996</v>
      </c>
      <c r="C13" s="221">
        <v>29056471.290000036</v>
      </c>
      <c r="D13" s="223">
        <v>2344221.5599999973</v>
      </c>
      <c r="E13" s="221">
        <v>19905836.509999998</v>
      </c>
      <c r="F13" s="222">
        <v>78376988.979999989</v>
      </c>
      <c r="G13" s="222">
        <v>19594247.244999997</v>
      </c>
    </row>
    <row r="14" spans="1:7" x14ac:dyDescent="0.25">
      <c r="A14" s="218" t="s">
        <v>130</v>
      </c>
      <c r="B14" s="221">
        <v>84907860.22999987</v>
      </c>
      <c r="C14" s="221">
        <v>111621533.6499998</v>
      </c>
      <c r="D14" s="223">
        <v>8728763.460000176</v>
      </c>
      <c r="E14" s="221">
        <v>40733700.949999936</v>
      </c>
      <c r="F14" s="222">
        <v>245991858.28999978</v>
      </c>
      <c r="G14" s="222">
        <v>61497964.572499946</v>
      </c>
    </row>
    <row r="15" spans="1:7" x14ac:dyDescent="0.25">
      <c r="A15" s="218" t="s">
        <v>131</v>
      </c>
      <c r="B15" s="221">
        <v>71634487.049999863</v>
      </c>
      <c r="C15" s="221">
        <v>98490064.810000077</v>
      </c>
      <c r="D15" s="223">
        <v>9506260.9900002759</v>
      </c>
      <c r="E15" s="221">
        <v>33812596.200000361</v>
      </c>
      <c r="F15" s="222">
        <v>213443409.05000061</v>
      </c>
      <c r="G15" s="222">
        <v>53360852.262500152</v>
      </c>
    </row>
    <row r="16" spans="1:7" x14ac:dyDescent="0.25">
      <c r="A16" s="218" t="s">
        <v>284</v>
      </c>
      <c r="B16" s="221">
        <v>34686177.180000104</v>
      </c>
      <c r="C16" s="221">
        <v>38238741.259999946</v>
      </c>
      <c r="D16" s="223">
        <v>2839852.5900000036</v>
      </c>
      <c r="E16" s="221">
        <v>21288823.14000003</v>
      </c>
      <c r="F16" s="222">
        <v>97053594.170000091</v>
      </c>
      <c r="G16" s="222">
        <v>24263398.542500023</v>
      </c>
    </row>
    <row r="17" spans="1:7" x14ac:dyDescent="0.25">
      <c r="A17" s="218" t="s">
        <v>285</v>
      </c>
      <c r="B17" s="221">
        <v>0</v>
      </c>
      <c r="C17" s="221">
        <v>0</v>
      </c>
      <c r="D17" s="223">
        <v>0</v>
      </c>
      <c r="E17" s="221">
        <v>0</v>
      </c>
      <c r="F17" s="222">
        <v>0</v>
      </c>
      <c r="G17" s="222">
        <v>0</v>
      </c>
    </row>
    <row r="18" spans="1:7" x14ac:dyDescent="0.25">
      <c r="A18" s="225" t="s">
        <v>128</v>
      </c>
      <c r="B18" s="108">
        <f t="shared" ref="B18:D24" si="2">B4+B11</f>
        <v>619414534.95000577</v>
      </c>
      <c r="C18" s="108">
        <f t="shared" si="2"/>
        <v>726212700.0700078</v>
      </c>
      <c r="D18" s="226">
        <f t="shared" si="2"/>
        <v>182404981.6999965</v>
      </c>
      <c r="E18" s="226">
        <f>SUM(E4+E11)</f>
        <v>377184809.43387151</v>
      </c>
      <c r="F18" s="226">
        <f>SUM(F4+F11)</f>
        <v>1905217026.1538818</v>
      </c>
      <c r="G18" s="226">
        <f t="shared" ref="G18:G31" si="3">SUM(B18,C18,D18,E18)/4</f>
        <v>476304256.53847039</v>
      </c>
    </row>
    <row r="19" spans="1:7" x14ac:dyDescent="0.25">
      <c r="A19" s="218" t="s">
        <v>129</v>
      </c>
      <c r="B19" s="221">
        <f t="shared" si="2"/>
        <v>61801788.07000035</v>
      </c>
      <c r="C19" s="221">
        <f t="shared" si="2"/>
        <v>72802709.75000003</v>
      </c>
      <c r="D19" s="223">
        <f t="shared" si="2"/>
        <v>15093506.889999978</v>
      </c>
      <c r="E19" s="221">
        <f t="shared" ref="E19:E24" si="4">SUM(E5,E12)</f>
        <v>47667343.864499912</v>
      </c>
      <c r="F19" s="222">
        <f t="shared" ref="F19:F31" si="5">SUM(B19:E19)</f>
        <v>197365348.57450026</v>
      </c>
      <c r="G19" s="222">
        <f t="shared" si="3"/>
        <v>49341337.143625066</v>
      </c>
    </row>
    <row r="20" spans="1:7" x14ac:dyDescent="0.25">
      <c r="A20" s="218" t="s">
        <v>282</v>
      </c>
      <c r="B20" s="221">
        <f t="shared" si="2"/>
        <v>75887195.929999992</v>
      </c>
      <c r="C20" s="221">
        <f t="shared" si="2"/>
        <v>91219264.20999983</v>
      </c>
      <c r="D20" s="223">
        <f t="shared" si="2"/>
        <v>22513832.190000024</v>
      </c>
      <c r="E20" s="221">
        <f t="shared" si="4"/>
        <v>46141852.426699936</v>
      </c>
      <c r="F20" s="222">
        <f t="shared" si="5"/>
        <v>235762144.75669977</v>
      </c>
      <c r="G20" s="222">
        <f t="shared" si="3"/>
        <v>58940536.189174943</v>
      </c>
    </row>
    <row r="21" spans="1:7" x14ac:dyDescent="0.25">
      <c r="A21" s="218" t="s">
        <v>130</v>
      </c>
      <c r="B21" s="221">
        <f t="shared" si="2"/>
        <v>184555949.48999763</v>
      </c>
      <c r="C21" s="221">
        <f t="shared" si="2"/>
        <v>221776477.07000172</v>
      </c>
      <c r="D21" s="223">
        <f t="shared" si="2"/>
        <v>56049504.079999477</v>
      </c>
      <c r="E21" s="221">
        <f t="shared" si="4"/>
        <v>94079083.629499614</v>
      </c>
      <c r="F21" s="222">
        <f t="shared" si="5"/>
        <v>556461014.26949835</v>
      </c>
      <c r="G21" s="222">
        <f t="shared" si="3"/>
        <v>139115253.56737459</v>
      </c>
    </row>
    <row r="22" spans="1:7" x14ac:dyDescent="0.25">
      <c r="A22" s="218" t="s">
        <v>131</v>
      </c>
      <c r="B22" s="221">
        <f t="shared" si="2"/>
        <v>202401678.43000662</v>
      </c>
      <c r="C22" s="221">
        <f t="shared" si="2"/>
        <v>209580894.43000531</v>
      </c>
      <c r="D22" s="223">
        <f t="shared" si="2"/>
        <v>60823583.879997186</v>
      </c>
      <c r="E22" s="221">
        <f t="shared" si="4"/>
        <v>122621708.98180199</v>
      </c>
      <c r="F22" s="222">
        <f t="shared" si="5"/>
        <v>595427865.72181106</v>
      </c>
      <c r="G22" s="222">
        <f t="shared" si="3"/>
        <v>148856966.43045276</v>
      </c>
    </row>
    <row r="23" spans="1:7" x14ac:dyDescent="0.25">
      <c r="A23" s="218" t="s">
        <v>284</v>
      </c>
      <c r="B23" s="221">
        <f t="shared" si="2"/>
        <v>92185346.860001177</v>
      </c>
      <c r="C23" s="221">
        <f t="shared" si="2"/>
        <v>99558915.120001018</v>
      </c>
      <c r="D23" s="223">
        <f t="shared" si="2"/>
        <v>24004845.199999832</v>
      </c>
      <c r="E23" s="221">
        <f t="shared" si="4"/>
        <v>59090333.667370096</v>
      </c>
      <c r="F23" s="222">
        <f t="shared" si="5"/>
        <v>274839440.84737211</v>
      </c>
      <c r="G23" s="222">
        <f t="shared" si="3"/>
        <v>68709860.211843029</v>
      </c>
    </row>
    <row r="24" spans="1:7" x14ac:dyDescent="0.25">
      <c r="A24" s="218" t="s">
        <v>283</v>
      </c>
      <c r="B24" s="221">
        <f t="shared" si="2"/>
        <v>2582576.1700000139</v>
      </c>
      <c r="C24" s="221">
        <f t="shared" si="2"/>
        <v>31274439.489999969</v>
      </c>
      <c r="D24" s="223">
        <f t="shared" si="2"/>
        <v>3919709.4600000009</v>
      </c>
      <c r="E24" s="221">
        <f t="shared" si="4"/>
        <v>7584486.8639999758</v>
      </c>
      <c r="F24" s="222">
        <f t="shared" si="5"/>
        <v>45361211.98399996</v>
      </c>
      <c r="G24" s="222">
        <f t="shared" si="3"/>
        <v>11340302.99599999</v>
      </c>
    </row>
    <row r="25" spans="1:7" ht="45" x14ac:dyDescent="0.25">
      <c r="A25" s="107" t="s">
        <v>247</v>
      </c>
      <c r="B25" s="108">
        <v>429395347.88000345</v>
      </c>
      <c r="C25" s="108">
        <v>513685354.68000054</v>
      </c>
      <c r="D25" s="226">
        <v>586508756.23000324</v>
      </c>
      <c r="E25" s="226">
        <v>448744297.93999767</v>
      </c>
      <c r="F25" s="108">
        <f t="shared" si="5"/>
        <v>1978333756.7300048</v>
      </c>
      <c r="G25" s="108">
        <f t="shared" si="3"/>
        <v>494583439.1825012</v>
      </c>
    </row>
    <row r="26" spans="1:7" x14ac:dyDescent="0.25">
      <c r="A26" s="218" t="s">
        <v>129</v>
      </c>
      <c r="B26" s="221">
        <v>79370528.719999939</v>
      </c>
      <c r="C26" s="221">
        <v>112792723.87000008</v>
      </c>
      <c r="D26" s="221">
        <v>104816405.47999978</v>
      </c>
      <c r="E26" s="221">
        <v>75948062.440000013</v>
      </c>
      <c r="F26" s="221">
        <f t="shared" si="5"/>
        <v>372927720.50999981</v>
      </c>
      <c r="G26" s="222">
        <f t="shared" si="3"/>
        <v>93231930.127499953</v>
      </c>
    </row>
    <row r="27" spans="1:7" x14ac:dyDescent="0.25">
      <c r="A27" s="218" t="s">
        <v>282</v>
      </c>
      <c r="B27" s="221">
        <v>74156708.580000043</v>
      </c>
      <c r="C27" s="221">
        <v>123795271.60999998</v>
      </c>
      <c r="D27" s="221">
        <v>160301784.70999986</v>
      </c>
      <c r="E27" s="221">
        <v>127452376.98</v>
      </c>
      <c r="F27" s="221">
        <f t="shared" si="5"/>
        <v>485706141.87999988</v>
      </c>
      <c r="G27" s="222">
        <f t="shared" si="3"/>
        <v>121426535.46999997</v>
      </c>
    </row>
    <row r="28" spans="1:7" x14ac:dyDescent="0.25">
      <c r="A28" s="218" t="s">
        <v>130</v>
      </c>
      <c r="B28" s="221">
        <v>129082712.06999989</v>
      </c>
      <c r="C28" s="221">
        <v>127830097.96000032</v>
      </c>
      <c r="D28" s="221">
        <v>160083039.85999995</v>
      </c>
      <c r="E28" s="221">
        <v>119108141.13000005</v>
      </c>
      <c r="F28" s="221">
        <f t="shared" si="5"/>
        <v>536103991.02000022</v>
      </c>
      <c r="G28" s="222">
        <f t="shared" si="3"/>
        <v>134025997.75500005</v>
      </c>
    </row>
    <row r="29" spans="1:7" x14ac:dyDescent="0.25">
      <c r="A29" s="218" t="s">
        <v>131</v>
      </c>
      <c r="B29" s="221">
        <v>97589772.640000165</v>
      </c>
      <c r="C29" s="221">
        <v>102524525.98000003</v>
      </c>
      <c r="D29" s="221">
        <v>110740579.43000005</v>
      </c>
      <c r="E29" s="221">
        <v>83597105.990000054</v>
      </c>
      <c r="F29" s="221">
        <f t="shared" si="5"/>
        <v>394451984.04000032</v>
      </c>
      <c r="G29" s="222">
        <f t="shared" si="3"/>
        <v>98612996.01000008</v>
      </c>
    </row>
    <row r="30" spans="1:7" x14ac:dyDescent="0.25">
      <c r="A30" s="218" t="s">
        <v>284</v>
      </c>
      <c r="B30" s="221">
        <v>49195625.8699999</v>
      </c>
      <c r="C30" s="221">
        <v>46742735.26000008</v>
      </c>
      <c r="D30" s="221">
        <v>50566946.749999993</v>
      </c>
      <c r="E30" s="221">
        <v>42638611.400000036</v>
      </c>
      <c r="F30" s="221">
        <f t="shared" si="5"/>
        <v>189143919.28</v>
      </c>
      <c r="G30" s="222">
        <f t="shared" si="3"/>
        <v>47285979.82</v>
      </c>
    </row>
    <row r="31" spans="1:7" x14ac:dyDescent="0.25">
      <c r="A31" s="218" t="s">
        <v>285</v>
      </c>
      <c r="B31" s="221">
        <v>0</v>
      </c>
      <c r="C31" s="221">
        <v>0</v>
      </c>
      <c r="D31" s="221">
        <v>0</v>
      </c>
      <c r="E31" s="221">
        <v>0</v>
      </c>
      <c r="F31" s="221">
        <f t="shared" si="5"/>
        <v>0</v>
      </c>
      <c r="G31" s="222">
        <f t="shared" si="3"/>
        <v>0</v>
      </c>
    </row>
    <row r="32" spans="1:7" ht="21.75" customHeight="1" x14ac:dyDescent="0.25">
      <c r="A32" s="468" t="s">
        <v>281</v>
      </c>
      <c r="B32" s="468"/>
      <c r="C32" s="468"/>
      <c r="D32" s="468"/>
      <c r="E32" s="468"/>
      <c r="F32" s="468"/>
      <c r="G32" s="468"/>
    </row>
    <row r="33" spans="1:7" ht="50.1" customHeight="1" x14ac:dyDescent="0.25">
      <c r="A33" s="467" t="s">
        <v>278</v>
      </c>
      <c r="B33" s="467"/>
      <c r="C33" s="467"/>
      <c r="D33" s="467"/>
      <c r="E33" s="467"/>
      <c r="F33" s="212"/>
      <c r="G33" s="77"/>
    </row>
    <row r="34" spans="1:7" ht="33" customHeight="1" x14ac:dyDescent="0.25">
      <c r="A34" s="446" t="s">
        <v>279</v>
      </c>
      <c r="B34" s="446"/>
      <c r="C34" s="446"/>
      <c r="D34" s="446"/>
      <c r="E34" s="446"/>
      <c r="F34" s="120"/>
      <c r="G34" s="77"/>
    </row>
  </sheetData>
  <mergeCells count="5">
    <mergeCell ref="A1:G1"/>
    <mergeCell ref="A2:G2"/>
    <mergeCell ref="A33:E33"/>
    <mergeCell ref="A34:E34"/>
    <mergeCell ref="A32:G32"/>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2" zoomScale="80" zoomScaleNormal="80" workbookViewId="0">
      <selection activeCell="A19" sqref="A19:I19"/>
    </sheetView>
  </sheetViews>
  <sheetFormatPr baseColWidth="10" defaultRowHeight="15.75" x14ac:dyDescent="0.25"/>
  <cols>
    <col min="1" max="1" width="18.375" customWidth="1"/>
    <col min="2" max="2" width="28.625" customWidth="1"/>
    <col min="3" max="3" width="16.5" customWidth="1"/>
    <col min="5" max="5" width="14.625" customWidth="1"/>
    <col min="7" max="7" width="16.875" customWidth="1"/>
    <col min="9" max="9" width="12.125" customWidth="1"/>
  </cols>
  <sheetData>
    <row r="1" spans="1:9" ht="42" customHeight="1" x14ac:dyDescent="0.25">
      <c r="A1" s="472" t="s">
        <v>426</v>
      </c>
      <c r="B1" s="473"/>
      <c r="C1" s="473"/>
      <c r="D1" s="473"/>
      <c r="E1" s="473"/>
      <c r="F1" s="473"/>
      <c r="G1" s="473"/>
      <c r="H1" s="473"/>
      <c r="I1" s="473"/>
    </row>
    <row r="2" spans="1:9" ht="18.95" customHeight="1" x14ac:dyDescent="0.25">
      <c r="A2" s="474"/>
      <c r="B2" s="474"/>
      <c r="C2" s="474"/>
      <c r="D2" s="474"/>
      <c r="E2" s="474"/>
      <c r="F2" s="474"/>
      <c r="G2" s="474"/>
      <c r="H2" s="474"/>
      <c r="I2" s="474"/>
    </row>
    <row r="3" spans="1:9" x14ac:dyDescent="0.25">
      <c r="A3" s="482" t="s">
        <v>291</v>
      </c>
      <c r="B3" s="482" t="s">
        <v>290</v>
      </c>
      <c r="C3" s="481" t="s">
        <v>223</v>
      </c>
      <c r="D3" s="481"/>
      <c r="E3" s="481"/>
      <c r="F3" s="481"/>
      <c r="G3" s="481"/>
      <c r="H3" s="481"/>
      <c r="I3" s="481"/>
    </row>
    <row r="4" spans="1:9" ht="54.95" customHeight="1" x14ac:dyDescent="0.25">
      <c r="A4" s="482"/>
      <c r="B4" s="482"/>
      <c r="C4" s="184" t="s">
        <v>286</v>
      </c>
      <c r="D4" s="184" t="s">
        <v>222</v>
      </c>
      <c r="E4" s="184" t="s">
        <v>287</v>
      </c>
      <c r="F4" s="184" t="s">
        <v>222</v>
      </c>
      <c r="G4" s="184" t="s">
        <v>288</v>
      </c>
      <c r="H4" s="184" t="s">
        <v>222</v>
      </c>
      <c r="I4" s="184" t="s">
        <v>289</v>
      </c>
    </row>
    <row r="5" spans="1:9" x14ac:dyDescent="0.25">
      <c r="A5" s="228" t="s">
        <v>137</v>
      </c>
      <c r="B5" s="228"/>
      <c r="C5" s="229">
        <v>119949</v>
      </c>
      <c r="D5" s="228">
        <v>100</v>
      </c>
      <c r="E5" s="229">
        <v>472813</v>
      </c>
      <c r="F5" s="228">
        <v>100</v>
      </c>
      <c r="G5" s="229">
        <v>592761</v>
      </c>
      <c r="H5" s="228">
        <v>100</v>
      </c>
      <c r="I5" s="229">
        <v>786013</v>
      </c>
    </row>
    <row r="6" spans="1:9" ht="21.95" customHeight="1" x14ac:dyDescent="0.25">
      <c r="A6" s="230" t="s">
        <v>304</v>
      </c>
      <c r="B6" s="230"/>
      <c r="C6" s="230">
        <v>20</v>
      </c>
      <c r="D6" s="230"/>
      <c r="E6" s="230">
        <v>80</v>
      </c>
      <c r="F6" s="230"/>
      <c r="G6" s="230">
        <v>100</v>
      </c>
      <c r="H6" s="230"/>
      <c r="I6" s="230"/>
    </row>
    <row r="7" spans="1:9" s="227" customFormat="1" ht="36" customHeight="1" x14ac:dyDescent="0.25">
      <c r="A7" s="483" t="s">
        <v>292</v>
      </c>
      <c r="B7" s="234" t="s">
        <v>293</v>
      </c>
      <c r="C7" s="471">
        <v>65043</v>
      </c>
      <c r="D7" s="470">
        <v>54</v>
      </c>
      <c r="E7" s="471">
        <v>136780</v>
      </c>
      <c r="F7" s="470">
        <v>71</v>
      </c>
      <c r="G7" s="471">
        <v>401823</v>
      </c>
      <c r="H7" s="470">
        <v>68</v>
      </c>
      <c r="I7" s="471">
        <v>443657</v>
      </c>
    </row>
    <row r="8" spans="1:9" s="227" customFormat="1" ht="36" customHeight="1" x14ac:dyDescent="0.25">
      <c r="A8" s="483"/>
      <c r="B8" s="234" t="s">
        <v>294</v>
      </c>
      <c r="C8" s="471"/>
      <c r="D8" s="470"/>
      <c r="E8" s="471"/>
      <c r="F8" s="470"/>
      <c r="G8" s="471"/>
      <c r="H8" s="470"/>
      <c r="I8" s="471"/>
    </row>
    <row r="9" spans="1:9" s="227" customFormat="1" ht="36" customHeight="1" x14ac:dyDescent="0.25">
      <c r="A9" s="483"/>
      <c r="B9" s="234" t="s">
        <v>295</v>
      </c>
      <c r="C9" s="471"/>
      <c r="D9" s="470"/>
      <c r="E9" s="471"/>
      <c r="F9" s="470"/>
      <c r="G9" s="471"/>
      <c r="H9" s="470"/>
      <c r="I9" s="471"/>
    </row>
    <row r="10" spans="1:9" s="227" customFormat="1" ht="36" customHeight="1" x14ac:dyDescent="0.25">
      <c r="A10" s="483"/>
      <c r="B10" s="234" t="s">
        <v>296</v>
      </c>
      <c r="C10" s="471"/>
      <c r="D10" s="470"/>
      <c r="E10" s="471"/>
      <c r="F10" s="470"/>
      <c r="G10" s="471"/>
      <c r="H10" s="470"/>
      <c r="I10" s="471"/>
    </row>
    <row r="11" spans="1:9" ht="21.95" customHeight="1" x14ac:dyDescent="0.25">
      <c r="A11" s="228" t="s">
        <v>304</v>
      </c>
      <c r="B11" s="236"/>
      <c r="C11" s="228">
        <v>16</v>
      </c>
      <c r="D11" s="228"/>
      <c r="E11" s="228">
        <v>84</v>
      </c>
      <c r="F11" s="228"/>
      <c r="G11" s="228">
        <v>100</v>
      </c>
      <c r="H11" s="228"/>
      <c r="I11" s="228"/>
    </row>
    <row r="12" spans="1:9" ht="30" x14ac:dyDescent="0.25">
      <c r="A12" s="231" t="s">
        <v>297</v>
      </c>
      <c r="B12" s="115"/>
      <c r="C12" s="232">
        <v>40649</v>
      </c>
      <c r="D12" s="233">
        <v>34</v>
      </c>
      <c r="E12" s="232">
        <v>120605</v>
      </c>
      <c r="F12" s="233">
        <v>26</v>
      </c>
      <c r="G12" s="232">
        <v>161254</v>
      </c>
      <c r="H12" s="233">
        <v>27</v>
      </c>
      <c r="I12" s="232">
        <v>268465</v>
      </c>
    </row>
    <row r="13" spans="1:9" ht="21" customHeight="1" x14ac:dyDescent="0.25">
      <c r="A13" s="228" t="s">
        <v>304</v>
      </c>
      <c r="B13" s="224"/>
      <c r="C13" s="228">
        <v>25</v>
      </c>
      <c r="D13" s="228"/>
      <c r="E13" s="228">
        <v>75</v>
      </c>
      <c r="F13" s="228"/>
      <c r="G13" s="228">
        <v>100</v>
      </c>
      <c r="H13" s="228"/>
      <c r="I13" s="228"/>
    </row>
    <row r="14" spans="1:9" ht="30" x14ac:dyDescent="0.25">
      <c r="A14" s="475" t="s">
        <v>302</v>
      </c>
      <c r="B14" s="235" t="s">
        <v>298</v>
      </c>
      <c r="C14" s="476">
        <v>14257</v>
      </c>
      <c r="D14" s="478">
        <v>12</v>
      </c>
      <c r="E14" s="479">
        <v>15428</v>
      </c>
      <c r="F14" s="478">
        <v>3</v>
      </c>
      <c r="G14" s="478">
        <v>29685</v>
      </c>
      <c r="H14" s="478">
        <v>5</v>
      </c>
      <c r="I14" s="480">
        <v>73890</v>
      </c>
    </row>
    <row r="15" spans="1:9" x14ac:dyDescent="0.25">
      <c r="A15" s="475"/>
      <c r="B15" s="235" t="s">
        <v>299</v>
      </c>
      <c r="C15" s="477"/>
      <c r="D15" s="478"/>
      <c r="E15" s="479"/>
      <c r="F15" s="478"/>
      <c r="G15" s="478"/>
      <c r="H15" s="478"/>
      <c r="I15" s="480"/>
    </row>
    <row r="16" spans="1:9" x14ac:dyDescent="0.25">
      <c r="A16" s="475"/>
      <c r="B16" s="235" t="s">
        <v>300</v>
      </c>
      <c r="C16" s="477"/>
      <c r="D16" s="478"/>
      <c r="E16" s="479"/>
      <c r="F16" s="478"/>
      <c r="G16" s="478"/>
      <c r="H16" s="478"/>
      <c r="I16" s="480"/>
    </row>
    <row r="17" spans="1:9" x14ac:dyDescent="0.25">
      <c r="A17" s="475"/>
      <c r="B17" s="235" t="s">
        <v>301</v>
      </c>
      <c r="C17" s="477"/>
      <c r="D17" s="478"/>
      <c r="E17" s="479"/>
      <c r="F17" s="478"/>
      <c r="G17" s="478"/>
      <c r="H17" s="478"/>
      <c r="I17" s="480"/>
    </row>
    <row r="18" spans="1:9" ht="21.95" customHeight="1" x14ac:dyDescent="0.25">
      <c r="A18" s="228" t="s">
        <v>304</v>
      </c>
      <c r="B18" s="224"/>
      <c r="C18" s="228">
        <v>48</v>
      </c>
      <c r="D18" s="228"/>
      <c r="E18" s="228">
        <v>52</v>
      </c>
      <c r="F18" s="228"/>
      <c r="G18" s="228">
        <v>100</v>
      </c>
      <c r="H18" s="228"/>
      <c r="I18" s="228"/>
    </row>
    <row r="19" spans="1:9" x14ac:dyDescent="0.25">
      <c r="A19" s="469" t="s">
        <v>303</v>
      </c>
      <c r="B19" s="469"/>
      <c r="C19" s="469"/>
      <c r="D19" s="469"/>
      <c r="E19" s="469"/>
      <c r="F19" s="469"/>
      <c r="G19" s="469"/>
      <c r="H19" s="469"/>
      <c r="I19" s="469"/>
    </row>
  </sheetData>
  <mergeCells count="22">
    <mergeCell ref="A1:I1"/>
    <mergeCell ref="A2:I2"/>
    <mergeCell ref="I7:I10"/>
    <mergeCell ref="A14:A17"/>
    <mergeCell ref="C14:C17"/>
    <mergeCell ref="D14:D17"/>
    <mergeCell ref="E14:E17"/>
    <mergeCell ref="F14:F17"/>
    <mergeCell ref="G14:G17"/>
    <mergeCell ref="H14:H17"/>
    <mergeCell ref="I14:I17"/>
    <mergeCell ref="C3:I3"/>
    <mergeCell ref="B3:B4"/>
    <mergeCell ref="A3:A4"/>
    <mergeCell ref="A7:A10"/>
    <mergeCell ref="C7:C10"/>
    <mergeCell ref="A19:I19"/>
    <mergeCell ref="D7:D10"/>
    <mergeCell ref="E7:E10"/>
    <mergeCell ref="F7:F10"/>
    <mergeCell ref="G7:G10"/>
    <mergeCell ref="H7:H1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21" sqref="E21"/>
    </sheetView>
  </sheetViews>
  <sheetFormatPr baseColWidth="10" defaultRowHeight="15.75" x14ac:dyDescent="0.25"/>
  <cols>
    <col min="1" max="1" width="57.875" customWidth="1"/>
    <col min="2" max="2" width="16.625" customWidth="1"/>
    <col min="3" max="3" width="25.125" customWidth="1"/>
    <col min="4" max="4" width="7.25" customWidth="1"/>
    <col min="5" max="5" width="9" customWidth="1"/>
    <col min="7" max="7" width="9.125" customWidth="1"/>
  </cols>
  <sheetData>
    <row r="1" spans="1:7" ht="44.1" customHeight="1" x14ac:dyDescent="0.35">
      <c r="A1" s="484" t="s">
        <v>381</v>
      </c>
      <c r="B1" s="484"/>
      <c r="C1" s="484"/>
      <c r="D1" s="484"/>
      <c r="E1" s="484"/>
      <c r="F1" s="484"/>
      <c r="G1" s="484"/>
    </row>
    <row r="2" spans="1:7" ht="21" x14ac:dyDescent="0.35">
      <c r="A2" s="484" t="s">
        <v>380</v>
      </c>
      <c r="B2" s="484"/>
      <c r="C2" s="484"/>
      <c r="D2" s="484"/>
      <c r="E2" s="484"/>
      <c r="F2" s="484"/>
      <c r="G2" s="484"/>
    </row>
    <row r="3" spans="1:7" x14ac:dyDescent="0.25">
      <c r="A3" s="487" t="s">
        <v>379</v>
      </c>
      <c r="B3" s="314" t="s">
        <v>366</v>
      </c>
      <c r="C3" s="486" t="s">
        <v>427</v>
      </c>
      <c r="D3" s="487" t="s">
        <v>372</v>
      </c>
      <c r="E3" s="487"/>
      <c r="F3" s="487"/>
      <c r="G3" s="487"/>
    </row>
    <row r="4" spans="1:7" ht="31.5" x14ac:dyDescent="0.25">
      <c r="A4" s="487"/>
      <c r="B4" s="314" t="s">
        <v>367</v>
      </c>
      <c r="C4" s="486"/>
      <c r="D4" s="315" t="s">
        <v>368</v>
      </c>
      <c r="E4" s="315" t="s">
        <v>369</v>
      </c>
      <c r="F4" s="315" t="s">
        <v>370</v>
      </c>
      <c r="G4" s="315" t="s">
        <v>371</v>
      </c>
    </row>
    <row r="5" spans="1:7" x14ac:dyDescent="0.25">
      <c r="A5" s="247" t="s">
        <v>373</v>
      </c>
      <c r="B5" s="247" t="s">
        <v>231</v>
      </c>
      <c r="C5" s="313">
        <v>0.1</v>
      </c>
      <c r="D5" s="247"/>
      <c r="E5" s="247"/>
      <c r="F5" s="247">
        <v>2</v>
      </c>
      <c r="G5" s="247"/>
    </row>
    <row r="6" spans="1:7" x14ac:dyDescent="0.25">
      <c r="A6" s="247" t="s">
        <v>374</v>
      </c>
      <c r="B6" s="247">
        <v>100</v>
      </c>
      <c r="C6" s="313">
        <v>0.15</v>
      </c>
      <c r="D6" s="247"/>
      <c r="E6" s="247"/>
      <c r="F6" s="247">
        <v>2</v>
      </c>
      <c r="G6" s="247"/>
    </row>
    <row r="7" spans="1:7" x14ac:dyDescent="0.25">
      <c r="A7" s="247" t="s">
        <v>305</v>
      </c>
      <c r="B7" s="247" t="s">
        <v>231</v>
      </c>
      <c r="C7" s="313">
        <v>0.1</v>
      </c>
      <c r="D7" s="247"/>
      <c r="E7" s="247"/>
      <c r="F7" s="247">
        <v>2</v>
      </c>
      <c r="G7" s="247"/>
    </row>
    <row r="8" spans="1:7" x14ac:dyDescent="0.25">
      <c r="A8" s="247" t="s">
        <v>306</v>
      </c>
      <c r="B8" s="247">
        <v>100</v>
      </c>
      <c r="C8" s="313">
        <v>0.2</v>
      </c>
      <c r="D8" s="247"/>
      <c r="E8" s="247"/>
      <c r="F8" s="247"/>
      <c r="G8" s="247">
        <v>3</v>
      </c>
    </row>
    <row r="9" spans="1:7" x14ac:dyDescent="0.25">
      <c r="A9" s="247" t="s">
        <v>375</v>
      </c>
      <c r="B9" s="247">
        <v>100</v>
      </c>
      <c r="C9" s="313">
        <v>0.2</v>
      </c>
      <c r="D9" s="247"/>
      <c r="E9" s="247"/>
      <c r="F9" s="247"/>
      <c r="G9" s="247">
        <v>3</v>
      </c>
    </row>
    <row r="10" spans="1:7" x14ac:dyDescent="0.25">
      <c r="A10" s="247" t="s">
        <v>376</v>
      </c>
      <c r="B10" s="247">
        <v>100</v>
      </c>
      <c r="C10" s="313">
        <v>0.15</v>
      </c>
      <c r="D10" s="247"/>
      <c r="E10" s="247"/>
      <c r="F10" s="247"/>
      <c r="G10" s="247">
        <v>3</v>
      </c>
    </row>
    <row r="11" spans="1:7" x14ac:dyDescent="0.25">
      <c r="A11" s="247" t="s">
        <v>377</v>
      </c>
      <c r="B11" s="247" t="s">
        <v>231</v>
      </c>
      <c r="C11" s="313">
        <v>0.1</v>
      </c>
      <c r="D11" s="247"/>
      <c r="E11" s="247"/>
      <c r="F11" s="247">
        <v>2</v>
      </c>
      <c r="G11" s="247"/>
    </row>
    <row r="12" spans="1:7" x14ac:dyDescent="0.25">
      <c r="A12" s="314" t="s">
        <v>378</v>
      </c>
      <c r="B12" s="314"/>
      <c r="C12" s="316">
        <v>1</v>
      </c>
      <c r="D12" s="314"/>
      <c r="E12" s="314"/>
      <c r="F12" s="314"/>
      <c r="G12" s="314"/>
    </row>
    <row r="13" spans="1:7" x14ac:dyDescent="0.25">
      <c r="A13" s="469" t="s">
        <v>428</v>
      </c>
      <c r="B13" s="469"/>
      <c r="C13" s="469"/>
      <c r="D13" s="469"/>
      <c r="E13" s="469"/>
      <c r="F13" s="469"/>
      <c r="G13" s="469"/>
    </row>
    <row r="14" spans="1:7" x14ac:dyDescent="0.25">
      <c r="A14" s="485" t="s">
        <v>429</v>
      </c>
      <c r="B14" s="485"/>
      <c r="C14" s="485"/>
      <c r="D14" s="485"/>
      <c r="E14" s="485"/>
      <c r="F14" s="485"/>
      <c r="G14" s="485"/>
    </row>
  </sheetData>
  <mergeCells count="7">
    <mergeCell ref="A2:G2"/>
    <mergeCell ref="A1:G1"/>
    <mergeCell ref="A13:G13"/>
    <mergeCell ref="A14:G14"/>
    <mergeCell ref="C3:C4"/>
    <mergeCell ref="D3:G3"/>
    <mergeCell ref="A3:A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workbookViewId="0">
      <selection activeCell="K6" sqref="K6"/>
    </sheetView>
  </sheetViews>
  <sheetFormatPr baseColWidth="10" defaultRowHeight="15.75" x14ac:dyDescent="0.25"/>
  <cols>
    <col min="2" max="2" width="13.375" customWidth="1"/>
    <col min="3" max="3" width="29" customWidth="1"/>
    <col min="4" max="4" width="25.125" customWidth="1"/>
    <col min="5" max="5" width="21" hidden="1" customWidth="1"/>
    <col min="6" max="6" width="11.375" customWidth="1"/>
    <col min="7" max="7" width="12.625" customWidth="1"/>
    <col min="8" max="8" width="11" customWidth="1"/>
    <col min="9" max="9" width="12.625" customWidth="1"/>
    <col min="10" max="10" width="11.375" customWidth="1"/>
  </cols>
  <sheetData>
    <row r="2" spans="2:10" ht="39.950000000000003" customHeight="1" x14ac:dyDescent="0.35">
      <c r="B2" s="484" t="s">
        <v>444</v>
      </c>
      <c r="C2" s="484"/>
      <c r="D2" s="484"/>
      <c r="E2" s="484"/>
      <c r="F2" s="484"/>
      <c r="G2" s="484"/>
      <c r="H2" s="484"/>
      <c r="I2" s="484"/>
      <c r="J2" s="484"/>
    </row>
    <row r="4" spans="2:10" ht="15" customHeight="1" x14ac:dyDescent="0.25">
      <c r="B4" s="488" t="s">
        <v>384</v>
      </c>
      <c r="C4" s="490" t="s">
        <v>445</v>
      </c>
      <c r="D4" s="490" t="s">
        <v>446</v>
      </c>
      <c r="E4" s="490" t="s">
        <v>447</v>
      </c>
      <c r="F4" s="488" t="s">
        <v>448</v>
      </c>
      <c r="G4" s="490" t="s">
        <v>449</v>
      </c>
      <c r="H4" s="490"/>
      <c r="I4" s="490" t="s">
        <v>450</v>
      </c>
      <c r="J4" s="490"/>
    </row>
    <row r="5" spans="2:10" ht="27" x14ac:dyDescent="0.25">
      <c r="B5" s="489"/>
      <c r="C5" s="490"/>
      <c r="D5" s="490"/>
      <c r="E5" s="490"/>
      <c r="F5" s="489"/>
      <c r="G5" s="325" t="s">
        <v>451</v>
      </c>
      <c r="H5" s="325" t="s">
        <v>452</v>
      </c>
      <c r="I5" s="325" t="s">
        <v>451</v>
      </c>
      <c r="J5" s="325" t="s">
        <v>452</v>
      </c>
    </row>
    <row r="6" spans="2:10" ht="36.950000000000003" customHeight="1" x14ac:dyDescent="0.25">
      <c r="B6" s="326" t="s">
        <v>453</v>
      </c>
      <c r="C6" s="506" t="s">
        <v>454</v>
      </c>
      <c r="D6" s="507" t="s">
        <v>455</v>
      </c>
      <c r="E6" s="499" t="s">
        <v>456</v>
      </c>
      <c r="F6" s="327" t="s">
        <v>457</v>
      </c>
      <c r="G6" s="328" t="s">
        <v>458</v>
      </c>
      <c r="H6" s="327" t="s">
        <v>459</v>
      </c>
      <c r="I6" s="328" t="s">
        <v>458</v>
      </c>
      <c r="J6" s="327" t="s">
        <v>458</v>
      </c>
    </row>
    <row r="7" spans="2:10" ht="36" customHeight="1" x14ac:dyDescent="0.25">
      <c r="B7" s="326" t="s">
        <v>460</v>
      </c>
      <c r="C7" s="497"/>
      <c r="D7" s="508"/>
      <c r="E7" s="499"/>
      <c r="F7" s="329" t="s">
        <v>461</v>
      </c>
      <c r="G7" s="328" t="s">
        <v>458</v>
      </c>
      <c r="H7" s="330" t="s">
        <v>458</v>
      </c>
      <c r="I7" s="328" t="s">
        <v>458</v>
      </c>
      <c r="J7" s="330" t="s">
        <v>458</v>
      </c>
    </row>
    <row r="8" spans="2:10" ht="32.1" customHeight="1" x14ac:dyDescent="0.25">
      <c r="B8" s="501" t="s">
        <v>462</v>
      </c>
      <c r="C8" s="506" t="s">
        <v>463</v>
      </c>
      <c r="D8" s="496" t="s">
        <v>464</v>
      </c>
      <c r="E8" s="498" t="s">
        <v>465</v>
      </c>
      <c r="F8" s="327" t="s">
        <v>466</v>
      </c>
      <c r="G8" s="328">
        <v>200</v>
      </c>
      <c r="H8" s="331">
        <v>1</v>
      </c>
      <c r="I8" s="328">
        <v>1200</v>
      </c>
      <c r="J8" s="331">
        <v>1</v>
      </c>
    </row>
    <row r="9" spans="2:10" ht="32.1" customHeight="1" x14ac:dyDescent="0.25">
      <c r="B9" s="501"/>
      <c r="C9" s="497"/>
      <c r="D9" s="505"/>
      <c r="E9" s="499"/>
      <c r="F9" s="329" t="s">
        <v>467</v>
      </c>
      <c r="G9" s="328">
        <v>1193</v>
      </c>
      <c r="H9" s="332">
        <v>5.9550000000000001</v>
      </c>
      <c r="I9" s="328">
        <v>1039</v>
      </c>
      <c r="J9" s="332">
        <v>0.86599999999999999</v>
      </c>
    </row>
    <row r="10" spans="2:10" ht="32.1" customHeight="1" x14ac:dyDescent="0.25">
      <c r="B10" s="501"/>
      <c r="C10" s="497"/>
      <c r="D10" s="496" t="s">
        <v>468</v>
      </c>
      <c r="E10" s="498" t="s">
        <v>469</v>
      </c>
      <c r="F10" s="327" t="s">
        <v>466</v>
      </c>
      <c r="G10" s="328">
        <v>108</v>
      </c>
      <c r="H10" s="331">
        <v>1</v>
      </c>
      <c r="I10" s="328">
        <v>78</v>
      </c>
      <c r="J10" s="331">
        <v>1</v>
      </c>
    </row>
    <row r="11" spans="2:10" ht="32.1" customHeight="1" x14ac:dyDescent="0.25">
      <c r="B11" s="501"/>
      <c r="C11" s="505"/>
      <c r="D11" s="505"/>
      <c r="E11" s="499"/>
      <c r="F11" s="329" t="s">
        <v>467</v>
      </c>
      <c r="G11" s="328">
        <v>78</v>
      </c>
      <c r="H11" s="332">
        <v>0.93899999999999995</v>
      </c>
      <c r="I11" s="328">
        <v>82</v>
      </c>
      <c r="J11" s="332">
        <v>1.0512999999999999</v>
      </c>
    </row>
    <row r="12" spans="2:10" s="333" customFormat="1" ht="27" customHeight="1" x14ac:dyDescent="0.25">
      <c r="B12" s="504" t="s">
        <v>470</v>
      </c>
      <c r="C12" s="494" t="s">
        <v>471</v>
      </c>
      <c r="D12" s="491" t="s">
        <v>472</v>
      </c>
      <c r="E12" s="493" t="s">
        <v>473</v>
      </c>
      <c r="F12" s="331" t="s">
        <v>474</v>
      </c>
      <c r="G12" s="328">
        <v>120</v>
      </c>
      <c r="H12" s="331">
        <v>1</v>
      </c>
      <c r="I12" s="328">
        <v>100</v>
      </c>
      <c r="J12" s="331">
        <v>1</v>
      </c>
    </row>
    <row r="13" spans="2:10" s="333" customFormat="1" ht="27" customHeight="1" x14ac:dyDescent="0.25">
      <c r="B13" s="504"/>
      <c r="C13" s="500"/>
      <c r="D13" s="492"/>
      <c r="E13" s="492"/>
      <c r="F13" s="334" t="s">
        <v>467</v>
      </c>
      <c r="G13" s="328">
        <v>99</v>
      </c>
      <c r="H13" s="334">
        <v>82.5</v>
      </c>
      <c r="I13" s="328">
        <v>102</v>
      </c>
      <c r="J13" s="332">
        <v>1.02</v>
      </c>
    </row>
    <row r="14" spans="2:10" ht="27" customHeight="1" x14ac:dyDescent="0.25">
      <c r="B14" s="504"/>
      <c r="C14" s="494" t="s">
        <v>475</v>
      </c>
      <c r="D14" s="494" t="s">
        <v>476</v>
      </c>
      <c r="E14" s="493" t="s">
        <v>477</v>
      </c>
      <c r="F14" s="331" t="s">
        <v>474</v>
      </c>
      <c r="G14" s="328">
        <v>40</v>
      </c>
      <c r="H14" s="331">
        <v>1</v>
      </c>
      <c r="I14" s="328">
        <v>40</v>
      </c>
      <c r="J14" s="331">
        <v>1</v>
      </c>
    </row>
    <row r="15" spans="2:10" ht="27" customHeight="1" x14ac:dyDescent="0.25">
      <c r="B15" s="504"/>
      <c r="C15" s="495"/>
      <c r="D15" s="495"/>
      <c r="E15" s="492"/>
      <c r="F15" s="334" t="s">
        <v>467</v>
      </c>
      <c r="G15" s="328">
        <v>55</v>
      </c>
      <c r="H15" s="332">
        <v>1.375</v>
      </c>
      <c r="I15" s="328">
        <v>178</v>
      </c>
      <c r="J15" s="332">
        <v>4.45</v>
      </c>
    </row>
    <row r="16" spans="2:10" ht="27" customHeight="1" x14ac:dyDescent="0.25">
      <c r="B16" s="504"/>
      <c r="C16" s="496" t="s">
        <v>478</v>
      </c>
      <c r="D16" s="496" t="s">
        <v>479</v>
      </c>
      <c r="E16" s="498" t="s">
        <v>480</v>
      </c>
      <c r="F16" s="331" t="s">
        <v>474</v>
      </c>
      <c r="G16" s="328">
        <v>100</v>
      </c>
      <c r="H16" s="331">
        <v>1</v>
      </c>
      <c r="I16" s="328">
        <v>32</v>
      </c>
      <c r="J16" s="331">
        <v>1</v>
      </c>
    </row>
    <row r="17" spans="2:10" ht="27" customHeight="1" x14ac:dyDescent="0.25">
      <c r="B17" s="504"/>
      <c r="C17" s="497"/>
      <c r="D17" s="497"/>
      <c r="E17" s="499"/>
      <c r="F17" s="334" t="s">
        <v>467</v>
      </c>
      <c r="G17" s="328">
        <v>75</v>
      </c>
      <c r="H17" s="332">
        <v>0.75</v>
      </c>
      <c r="I17" s="328">
        <v>52</v>
      </c>
      <c r="J17" s="332">
        <v>1.625</v>
      </c>
    </row>
    <row r="18" spans="2:10" ht="27" customHeight="1" x14ac:dyDescent="0.25">
      <c r="B18" s="504"/>
      <c r="C18" s="496" t="s">
        <v>481</v>
      </c>
      <c r="D18" s="496" t="s">
        <v>482</v>
      </c>
      <c r="E18" s="498" t="s">
        <v>483</v>
      </c>
      <c r="F18" s="331" t="s">
        <v>474</v>
      </c>
      <c r="G18" s="328">
        <v>50</v>
      </c>
      <c r="H18" s="331">
        <v>1</v>
      </c>
      <c r="I18" s="328">
        <v>100</v>
      </c>
      <c r="J18" s="331">
        <v>1</v>
      </c>
    </row>
    <row r="19" spans="2:10" ht="27" customHeight="1" x14ac:dyDescent="0.25">
      <c r="B19" s="504"/>
      <c r="C19" s="505"/>
      <c r="D19" s="497"/>
      <c r="E19" s="499"/>
      <c r="F19" s="334" t="s">
        <v>467</v>
      </c>
      <c r="G19" s="328">
        <v>69</v>
      </c>
      <c r="H19" s="332">
        <v>1.38</v>
      </c>
      <c r="I19" s="328">
        <v>111</v>
      </c>
      <c r="J19" s="335">
        <v>1.1100000000000001</v>
      </c>
    </row>
    <row r="20" spans="2:10" ht="27" customHeight="1" x14ac:dyDescent="0.25">
      <c r="B20" s="504"/>
      <c r="C20" s="496" t="s">
        <v>484</v>
      </c>
      <c r="D20" s="496" t="s">
        <v>485</v>
      </c>
      <c r="E20" s="498" t="s">
        <v>486</v>
      </c>
      <c r="F20" s="331" t="s">
        <v>474</v>
      </c>
      <c r="G20" s="328">
        <v>40</v>
      </c>
      <c r="H20" s="331">
        <v>1</v>
      </c>
      <c r="I20" s="328">
        <v>300</v>
      </c>
      <c r="J20" s="331">
        <v>1</v>
      </c>
    </row>
    <row r="21" spans="2:10" ht="27" customHeight="1" x14ac:dyDescent="0.25">
      <c r="B21" s="504"/>
      <c r="C21" s="497"/>
      <c r="D21" s="497"/>
      <c r="E21" s="499"/>
      <c r="F21" s="336" t="s">
        <v>467</v>
      </c>
      <c r="G21" s="337">
        <v>42</v>
      </c>
      <c r="H21" s="338">
        <v>1.05</v>
      </c>
      <c r="I21" s="337">
        <v>356</v>
      </c>
      <c r="J21" s="338">
        <v>1.1870000000000001</v>
      </c>
    </row>
    <row r="22" spans="2:10" ht="30" customHeight="1" x14ac:dyDescent="0.25">
      <c r="B22" s="502" t="s">
        <v>487</v>
      </c>
      <c r="C22" s="503" t="s">
        <v>488</v>
      </c>
      <c r="D22" s="509" t="s">
        <v>489</v>
      </c>
      <c r="E22" s="503" t="s">
        <v>490</v>
      </c>
      <c r="F22" s="331" t="s">
        <v>474</v>
      </c>
      <c r="G22" s="339">
        <v>50</v>
      </c>
      <c r="H22" s="340">
        <v>1</v>
      </c>
      <c r="I22" s="339">
        <v>20</v>
      </c>
      <c r="J22" s="340">
        <v>1</v>
      </c>
    </row>
    <row r="23" spans="2:10" ht="30" customHeight="1" x14ac:dyDescent="0.25">
      <c r="B23" s="502"/>
      <c r="C23" s="503"/>
      <c r="D23" s="509"/>
      <c r="E23" s="503"/>
      <c r="F23" s="334" t="s">
        <v>467</v>
      </c>
      <c r="G23" s="339">
        <v>49</v>
      </c>
      <c r="H23" s="341">
        <v>0.98</v>
      </c>
      <c r="I23" s="339">
        <v>51</v>
      </c>
      <c r="J23" s="341">
        <v>2.5499999999999998</v>
      </c>
    </row>
    <row r="24" spans="2:10" ht="30" customHeight="1" x14ac:dyDescent="0.25">
      <c r="B24" s="502"/>
      <c r="C24" s="503"/>
      <c r="D24" s="509" t="s">
        <v>491</v>
      </c>
      <c r="E24" s="503" t="s">
        <v>492</v>
      </c>
      <c r="F24" s="331" t="s">
        <v>474</v>
      </c>
      <c r="G24" s="339">
        <v>40</v>
      </c>
      <c r="H24" s="340">
        <v>1</v>
      </c>
      <c r="I24" s="339">
        <v>14</v>
      </c>
      <c r="J24" s="340">
        <v>1</v>
      </c>
    </row>
    <row r="25" spans="2:10" ht="30" customHeight="1" x14ac:dyDescent="0.25">
      <c r="B25" s="502"/>
      <c r="C25" s="503"/>
      <c r="D25" s="509"/>
      <c r="E25" s="503"/>
      <c r="F25" s="334" t="s">
        <v>467</v>
      </c>
      <c r="G25" s="339">
        <v>14</v>
      </c>
      <c r="H25" s="341">
        <v>0.35</v>
      </c>
      <c r="I25" s="339">
        <v>1</v>
      </c>
      <c r="J25" s="341">
        <v>7.0999999999999994E-2</v>
      </c>
    </row>
    <row r="26" spans="2:10" ht="30" customHeight="1" x14ac:dyDescent="0.25">
      <c r="B26" s="502"/>
      <c r="C26" s="501" t="s">
        <v>493</v>
      </c>
      <c r="D26" s="510" t="s">
        <v>494</v>
      </c>
      <c r="E26" s="501" t="s">
        <v>495</v>
      </c>
      <c r="F26" s="331" t="s">
        <v>474</v>
      </c>
      <c r="G26" s="328">
        <v>31</v>
      </c>
      <c r="H26" s="331">
        <v>1</v>
      </c>
      <c r="I26" s="328">
        <v>50</v>
      </c>
      <c r="J26" s="331">
        <v>1</v>
      </c>
    </row>
    <row r="27" spans="2:10" ht="30" customHeight="1" x14ac:dyDescent="0.25">
      <c r="B27" s="502"/>
      <c r="C27" s="501"/>
      <c r="D27" s="510"/>
      <c r="E27" s="501"/>
      <c r="F27" s="334" t="s">
        <v>467</v>
      </c>
      <c r="G27" s="328">
        <v>33</v>
      </c>
      <c r="H27" s="332">
        <v>1.0649999999999999</v>
      </c>
      <c r="I27" s="328">
        <v>49</v>
      </c>
      <c r="J27" s="332">
        <v>0.98</v>
      </c>
    </row>
    <row r="28" spans="2:10" ht="30" customHeight="1" x14ac:dyDescent="0.25">
      <c r="B28" s="502"/>
      <c r="C28" s="501" t="s">
        <v>496</v>
      </c>
      <c r="D28" s="510" t="s">
        <v>385</v>
      </c>
      <c r="E28" s="501" t="s">
        <v>497</v>
      </c>
      <c r="F28" s="331" t="s">
        <v>474</v>
      </c>
      <c r="G28" s="328">
        <v>120000</v>
      </c>
      <c r="H28" s="331">
        <v>1</v>
      </c>
      <c r="I28" s="328">
        <v>50000</v>
      </c>
      <c r="J28" s="331">
        <v>1</v>
      </c>
    </row>
    <row r="29" spans="2:10" ht="30" customHeight="1" x14ac:dyDescent="0.25">
      <c r="B29" s="502"/>
      <c r="C29" s="501"/>
      <c r="D29" s="510"/>
      <c r="E29" s="501"/>
      <c r="F29" s="334" t="s">
        <v>467</v>
      </c>
      <c r="G29" s="328">
        <v>70329</v>
      </c>
      <c r="H29" s="332">
        <v>0.58599999999999997</v>
      </c>
      <c r="I29" s="328">
        <v>86259</v>
      </c>
      <c r="J29" s="332">
        <v>1.7250000000000001</v>
      </c>
    </row>
    <row r="30" spans="2:10" ht="30" customHeight="1" x14ac:dyDescent="0.25">
      <c r="B30" s="502"/>
      <c r="C30" s="501"/>
      <c r="D30" s="510" t="s">
        <v>386</v>
      </c>
      <c r="E30" s="501" t="s">
        <v>498</v>
      </c>
      <c r="F30" s="331" t="s">
        <v>474</v>
      </c>
      <c r="G30" s="328">
        <v>50</v>
      </c>
      <c r="H30" s="331">
        <v>1</v>
      </c>
      <c r="I30" s="328">
        <v>132</v>
      </c>
      <c r="J30" s="331">
        <v>1</v>
      </c>
    </row>
    <row r="31" spans="2:10" ht="30" customHeight="1" x14ac:dyDescent="0.25">
      <c r="B31" s="502"/>
      <c r="C31" s="501"/>
      <c r="D31" s="510"/>
      <c r="E31" s="501"/>
      <c r="F31" s="334" t="s">
        <v>467</v>
      </c>
      <c r="G31" s="328">
        <v>114</v>
      </c>
      <c r="H31" s="332">
        <v>2.2799999999999998</v>
      </c>
      <c r="I31" s="328">
        <v>120</v>
      </c>
      <c r="J31" s="332">
        <v>1.2</v>
      </c>
    </row>
    <row r="32" spans="2:10" ht="30" customHeight="1" x14ac:dyDescent="0.25">
      <c r="B32" s="502"/>
      <c r="C32" s="501" t="s">
        <v>499</v>
      </c>
      <c r="D32" s="510" t="s">
        <v>500</v>
      </c>
      <c r="E32" s="501" t="s">
        <v>501</v>
      </c>
      <c r="F32" s="331" t="s">
        <v>474</v>
      </c>
      <c r="G32" s="328">
        <v>20</v>
      </c>
      <c r="H32" s="331">
        <v>1</v>
      </c>
      <c r="I32" s="328">
        <v>30</v>
      </c>
      <c r="J32" s="331">
        <v>1</v>
      </c>
    </row>
    <row r="33" spans="2:10" ht="30" customHeight="1" x14ac:dyDescent="0.25">
      <c r="B33" s="502"/>
      <c r="C33" s="501"/>
      <c r="D33" s="510"/>
      <c r="E33" s="501"/>
      <c r="F33" s="334" t="s">
        <v>467</v>
      </c>
      <c r="G33" s="328">
        <v>30</v>
      </c>
      <c r="H33" s="332">
        <v>1.5</v>
      </c>
      <c r="I33" s="328">
        <v>36</v>
      </c>
      <c r="J33" s="332">
        <v>1.2</v>
      </c>
    </row>
    <row r="34" spans="2:10" ht="30" customHeight="1" x14ac:dyDescent="0.25">
      <c r="B34" s="502"/>
      <c r="C34" s="501" t="s">
        <v>502</v>
      </c>
      <c r="D34" s="510" t="s">
        <v>503</v>
      </c>
      <c r="E34" s="501" t="s">
        <v>504</v>
      </c>
      <c r="F34" s="331" t="s">
        <v>474</v>
      </c>
      <c r="G34" s="328">
        <v>15</v>
      </c>
      <c r="H34" s="331">
        <v>1</v>
      </c>
      <c r="I34" s="328">
        <v>30</v>
      </c>
      <c r="J34" s="331">
        <v>1</v>
      </c>
    </row>
    <row r="35" spans="2:10" ht="30" customHeight="1" x14ac:dyDescent="0.25">
      <c r="B35" s="502"/>
      <c r="C35" s="501"/>
      <c r="D35" s="510"/>
      <c r="E35" s="501"/>
      <c r="F35" s="334" t="s">
        <v>467</v>
      </c>
      <c r="G35" s="328">
        <v>27</v>
      </c>
      <c r="H35" s="332">
        <v>1.8</v>
      </c>
      <c r="I35" s="328">
        <v>28</v>
      </c>
      <c r="J35" s="332">
        <v>0.93300000000000005</v>
      </c>
    </row>
    <row r="36" spans="2:10" ht="30" customHeight="1" x14ac:dyDescent="0.25">
      <c r="B36" s="502"/>
      <c r="C36" s="501" t="s">
        <v>505</v>
      </c>
      <c r="D36" s="510" t="s">
        <v>506</v>
      </c>
      <c r="E36" s="501" t="s">
        <v>507</v>
      </c>
      <c r="F36" s="331" t="s">
        <v>474</v>
      </c>
      <c r="G36" s="328">
        <v>10</v>
      </c>
      <c r="H36" s="331">
        <v>1</v>
      </c>
      <c r="I36" s="328">
        <v>10</v>
      </c>
      <c r="J36" s="331">
        <v>1</v>
      </c>
    </row>
    <row r="37" spans="2:10" ht="30" customHeight="1" x14ac:dyDescent="0.25">
      <c r="B37" s="502"/>
      <c r="C37" s="501"/>
      <c r="D37" s="501"/>
      <c r="E37" s="501"/>
      <c r="F37" s="334" t="s">
        <v>467</v>
      </c>
      <c r="G37" s="328">
        <v>35</v>
      </c>
      <c r="H37" s="342">
        <v>3.5</v>
      </c>
      <c r="I37" s="328">
        <v>14</v>
      </c>
      <c r="J37" s="332">
        <v>1.4</v>
      </c>
    </row>
    <row r="38" spans="2:10" x14ac:dyDescent="0.25">
      <c r="B38" s="512" t="s">
        <v>508</v>
      </c>
      <c r="C38" s="512"/>
      <c r="D38" s="512"/>
      <c r="E38" s="512"/>
      <c r="F38" s="512"/>
      <c r="G38" s="512"/>
      <c r="H38" s="512"/>
      <c r="I38" s="512"/>
      <c r="J38" s="512"/>
    </row>
    <row r="39" spans="2:10" x14ac:dyDescent="0.25">
      <c r="B39" s="512" t="s">
        <v>509</v>
      </c>
      <c r="C39" s="512"/>
      <c r="D39" s="512"/>
      <c r="E39" s="512"/>
      <c r="F39" s="512"/>
      <c r="G39" s="512"/>
      <c r="H39" s="512"/>
      <c r="I39" s="512"/>
      <c r="J39" s="512"/>
    </row>
    <row r="40" spans="2:10" x14ac:dyDescent="0.25">
      <c r="B40" s="512" t="s">
        <v>510</v>
      </c>
      <c r="C40" s="512"/>
      <c r="D40" s="512"/>
      <c r="E40" s="512"/>
      <c r="F40" s="512"/>
      <c r="G40" s="512"/>
      <c r="H40" s="512"/>
      <c r="I40" s="512"/>
      <c r="J40" s="512"/>
    </row>
    <row r="41" spans="2:10" ht="18" customHeight="1" x14ac:dyDescent="0.25">
      <c r="B41" s="511" t="s">
        <v>511</v>
      </c>
      <c r="C41" s="511"/>
      <c r="D41" s="511"/>
      <c r="E41" s="511"/>
      <c r="F41" s="511"/>
      <c r="G41" s="511"/>
      <c r="H41" s="511"/>
      <c r="I41" s="511"/>
      <c r="J41" s="511"/>
    </row>
  </sheetData>
  <mergeCells count="60">
    <mergeCell ref="D34:D35"/>
    <mergeCell ref="E34:E35"/>
    <mergeCell ref="B41:J41"/>
    <mergeCell ref="D36:D37"/>
    <mergeCell ref="E36:E37"/>
    <mergeCell ref="B38:J38"/>
    <mergeCell ref="B39:J39"/>
    <mergeCell ref="B40:J40"/>
    <mergeCell ref="D28:D29"/>
    <mergeCell ref="E28:E29"/>
    <mergeCell ref="D30:D31"/>
    <mergeCell ref="E30:E31"/>
    <mergeCell ref="C32:C33"/>
    <mergeCell ref="D32:D33"/>
    <mergeCell ref="E32:E33"/>
    <mergeCell ref="D22:D23"/>
    <mergeCell ref="E22:E23"/>
    <mergeCell ref="D24:D25"/>
    <mergeCell ref="E24:E25"/>
    <mergeCell ref="D26:D27"/>
    <mergeCell ref="E26:E27"/>
    <mergeCell ref="D18:D19"/>
    <mergeCell ref="E18:E19"/>
    <mergeCell ref="C20:C21"/>
    <mergeCell ref="D20:D21"/>
    <mergeCell ref="E20:E21"/>
    <mergeCell ref="C6:C7"/>
    <mergeCell ref="D6:D7"/>
    <mergeCell ref="E6:E7"/>
    <mergeCell ref="B8:B11"/>
    <mergeCell ref="C8:C11"/>
    <mergeCell ref="D8:D9"/>
    <mergeCell ref="E8:E9"/>
    <mergeCell ref="D10:D11"/>
    <mergeCell ref="E10:E11"/>
    <mergeCell ref="C26:C27"/>
    <mergeCell ref="C36:C37"/>
    <mergeCell ref="B22:B37"/>
    <mergeCell ref="C22:C25"/>
    <mergeCell ref="C14:C15"/>
    <mergeCell ref="B12:B21"/>
    <mergeCell ref="C18:C19"/>
    <mergeCell ref="C28:C31"/>
    <mergeCell ref="C34:C35"/>
    <mergeCell ref="D12:D13"/>
    <mergeCell ref="E12:E13"/>
    <mergeCell ref="D14:D15"/>
    <mergeCell ref="E14:E15"/>
    <mergeCell ref="C16:C17"/>
    <mergeCell ref="D16:D17"/>
    <mergeCell ref="E16:E17"/>
    <mergeCell ref="C12:C13"/>
    <mergeCell ref="B2:J2"/>
    <mergeCell ref="B4:B5"/>
    <mergeCell ref="C4:C5"/>
    <mergeCell ref="D4:D5"/>
    <mergeCell ref="E4:E5"/>
    <mergeCell ref="F4:F5"/>
    <mergeCell ref="G4:H4"/>
    <mergeCell ref="I4:J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74" zoomScale="80" zoomScaleNormal="80" workbookViewId="0">
      <selection activeCell="I71" sqref="I71"/>
    </sheetView>
  </sheetViews>
  <sheetFormatPr baseColWidth="10" defaultRowHeight="15.75" x14ac:dyDescent="0.25"/>
  <cols>
    <col min="1" max="1" width="11" customWidth="1"/>
  </cols>
  <sheetData>
    <row r="1" spans="1:17" ht="20.25" x14ac:dyDescent="0.25">
      <c r="A1" s="513" t="s">
        <v>387</v>
      </c>
      <c r="B1" s="513"/>
      <c r="C1" s="513"/>
      <c r="D1" s="513"/>
      <c r="E1" s="513"/>
      <c r="F1" s="513"/>
      <c r="G1" s="513"/>
      <c r="H1" s="513"/>
      <c r="I1" s="513"/>
      <c r="J1" s="513"/>
      <c r="K1" s="513"/>
      <c r="L1" s="513"/>
      <c r="M1" s="513"/>
      <c r="N1" s="513"/>
      <c r="O1" s="513"/>
      <c r="P1" s="513"/>
      <c r="Q1" s="513"/>
    </row>
    <row r="2" spans="1:17" ht="20.25" x14ac:dyDescent="0.25">
      <c r="A2" s="251"/>
      <c r="B2" s="251"/>
      <c r="C2" s="251"/>
      <c r="D2" s="251"/>
      <c r="E2" s="251"/>
      <c r="F2" s="251"/>
      <c r="G2" s="251"/>
      <c r="H2" s="251"/>
      <c r="I2" s="251"/>
      <c r="J2" s="251"/>
      <c r="K2" s="251"/>
      <c r="L2" s="251"/>
      <c r="M2" s="251"/>
      <c r="N2" s="251"/>
      <c r="O2" s="251"/>
      <c r="P2" s="251"/>
      <c r="Q2" s="251"/>
    </row>
    <row r="44" spans="13:13" x14ac:dyDescent="0.25">
      <c r="M44" s="250"/>
    </row>
    <row r="75" spans="1:17" ht="20.25" x14ac:dyDescent="0.25">
      <c r="A75" s="513" t="s">
        <v>382</v>
      </c>
      <c r="B75" s="513"/>
      <c r="C75" s="513"/>
      <c r="D75" s="513"/>
      <c r="E75" s="513"/>
      <c r="F75" s="513"/>
      <c r="G75" s="513"/>
      <c r="H75" s="513"/>
      <c r="I75" s="513"/>
      <c r="J75" s="513"/>
      <c r="K75" s="513"/>
      <c r="L75" s="513"/>
      <c r="M75" s="513"/>
      <c r="N75" s="513"/>
      <c r="O75" s="513"/>
      <c r="P75" s="513"/>
      <c r="Q75" s="513"/>
    </row>
    <row r="99" spans="1:17" x14ac:dyDescent="0.25">
      <c r="A99" s="514" t="s">
        <v>430</v>
      </c>
      <c r="B99" s="514"/>
      <c r="C99" s="514"/>
      <c r="D99" s="514"/>
      <c r="E99" s="514"/>
      <c r="F99" s="514"/>
      <c r="G99" s="514"/>
      <c r="H99" s="514"/>
      <c r="I99" s="514"/>
      <c r="J99" s="514"/>
      <c r="K99" s="514"/>
      <c r="L99" s="514"/>
      <c r="M99" s="514"/>
      <c r="N99" s="514"/>
      <c r="O99" s="514"/>
      <c r="P99" s="514"/>
      <c r="Q99" s="514"/>
    </row>
  </sheetData>
  <mergeCells count="3">
    <mergeCell ref="A1:Q1"/>
    <mergeCell ref="A75:Q75"/>
    <mergeCell ref="A99:Q99"/>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topLeftCell="B13" workbookViewId="0">
      <selection activeCell="F14" sqref="F14"/>
    </sheetView>
  </sheetViews>
  <sheetFormatPr baseColWidth="10" defaultRowHeight="15.75" x14ac:dyDescent="0.25"/>
  <cols>
    <col min="2" max="2" width="34.375" customWidth="1"/>
    <col min="3" max="7" width="17.5" customWidth="1"/>
    <col min="8" max="8" width="19.875" customWidth="1"/>
  </cols>
  <sheetData>
    <row r="1" spans="2:8" ht="18.75" x14ac:dyDescent="0.25">
      <c r="B1" s="515" t="s">
        <v>389</v>
      </c>
      <c r="C1" s="515"/>
      <c r="D1" s="515"/>
      <c r="E1" s="515"/>
      <c r="F1" s="515"/>
      <c r="G1" s="515"/>
      <c r="H1" s="515"/>
    </row>
    <row r="2" spans="2:8" ht="18.75" x14ac:dyDescent="0.3">
      <c r="B2" s="516" t="s">
        <v>392</v>
      </c>
      <c r="C2" s="516"/>
      <c r="D2" s="516"/>
      <c r="E2" s="516"/>
      <c r="F2" s="516"/>
      <c r="G2" s="516"/>
      <c r="H2" s="516"/>
    </row>
    <row r="3" spans="2:8" x14ac:dyDescent="0.25">
      <c r="B3" s="519"/>
      <c r="C3" s="519"/>
      <c r="D3" s="519"/>
      <c r="E3" s="519"/>
      <c r="F3" s="519"/>
      <c r="G3" s="519"/>
      <c r="H3" s="519"/>
    </row>
    <row r="4" spans="2:8" x14ac:dyDescent="0.25">
      <c r="B4" s="258" t="s">
        <v>132</v>
      </c>
      <c r="C4" s="258">
        <v>2010</v>
      </c>
      <c r="D4" s="258">
        <v>2011</v>
      </c>
      <c r="E4" s="258">
        <v>2012</v>
      </c>
      <c r="F4" s="258">
        <v>2013</v>
      </c>
      <c r="G4" s="258" t="s">
        <v>391</v>
      </c>
      <c r="H4" s="258" t="s">
        <v>223</v>
      </c>
    </row>
    <row r="5" spans="2:8" x14ac:dyDescent="0.25">
      <c r="B5" s="38"/>
      <c r="C5" s="38"/>
      <c r="D5" s="38"/>
      <c r="E5" s="38"/>
      <c r="F5" s="38"/>
      <c r="G5" s="38"/>
      <c r="H5" s="38"/>
    </row>
    <row r="6" spans="2:8" x14ac:dyDescent="0.25">
      <c r="B6" s="38" t="s">
        <v>364</v>
      </c>
      <c r="C6" s="256">
        <v>61801788.07000035</v>
      </c>
      <c r="D6" s="256">
        <v>72802709.75000003</v>
      </c>
      <c r="E6" s="256">
        <v>15093506.889999978</v>
      </c>
      <c r="F6" s="256">
        <v>47667343.864499912</v>
      </c>
      <c r="G6" s="256">
        <v>197365348.57450026</v>
      </c>
      <c r="H6" s="256">
        <v>49341337.143625066</v>
      </c>
    </row>
    <row r="7" spans="2:8" x14ac:dyDescent="0.25">
      <c r="B7" s="38" t="s">
        <v>133</v>
      </c>
      <c r="C7" s="256">
        <v>75887195.929999992</v>
      </c>
      <c r="D7" s="256">
        <v>91219264.20999983</v>
      </c>
      <c r="E7" s="256">
        <v>22513832.190000024</v>
      </c>
      <c r="F7" s="256">
        <v>46141852.426699936</v>
      </c>
      <c r="G7" s="256">
        <v>235762144.75669977</v>
      </c>
      <c r="H7" s="256">
        <v>58940536.189174943</v>
      </c>
    </row>
    <row r="8" spans="2:8" x14ac:dyDescent="0.25">
      <c r="B8" s="38" t="s">
        <v>134</v>
      </c>
      <c r="C8" s="256">
        <v>184555949.48999763</v>
      </c>
      <c r="D8" s="256">
        <v>221776477.07000172</v>
      </c>
      <c r="E8" s="256">
        <v>56049504.079999477</v>
      </c>
      <c r="F8" s="256">
        <v>94079083.629499614</v>
      </c>
      <c r="G8" s="256">
        <v>556461014.26949835</v>
      </c>
      <c r="H8" s="256">
        <v>139115253.56737459</v>
      </c>
    </row>
    <row r="9" spans="2:8" x14ac:dyDescent="0.25">
      <c r="B9" s="38" t="s">
        <v>390</v>
      </c>
      <c r="C9" s="256">
        <v>202401678.43000662</v>
      </c>
      <c r="D9" s="256">
        <v>209580894.43000531</v>
      </c>
      <c r="E9" s="256">
        <v>60823583.879997186</v>
      </c>
      <c r="F9" s="256">
        <v>122621708.98180199</v>
      </c>
      <c r="G9" s="256">
        <v>595427865.72181106</v>
      </c>
      <c r="H9" s="256">
        <v>148856966.43045276</v>
      </c>
    </row>
    <row r="10" spans="2:8" x14ac:dyDescent="0.25">
      <c r="B10" s="38" t="s">
        <v>136</v>
      </c>
      <c r="C10" s="256">
        <v>92185346.860001177</v>
      </c>
      <c r="D10" s="256">
        <v>99558915.120001018</v>
      </c>
      <c r="E10" s="256">
        <v>24004845.199999832</v>
      </c>
      <c r="F10" s="256">
        <v>59090333.667370096</v>
      </c>
      <c r="G10" s="256">
        <v>274839440.84737211</v>
      </c>
      <c r="H10" s="256">
        <v>68709860.211843029</v>
      </c>
    </row>
    <row r="11" spans="2:8" x14ac:dyDescent="0.25">
      <c r="B11" s="38" t="s">
        <v>283</v>
      </c>
      <c r="C11" s="256">
        <v>2582576.1700000139</v>
      </c>
      <c r="D11" s="256">
        <v>31274439.489999969</v>
      </c>
      <c r="E11" s="256">
        <v>3919709.4600000009</v>
      </c>
      <c r="F11" s="256">
        <v>7584486.8639999758</v>
      </c>
      <c r="G11" s="256">
        <v>45361211.98399996</v>
      </c>
      <c r="H11" s="256">
        <v>11340302.99599999</v>
      </c>
    </row>
    <row r="12" spans="2:8" x14ac:dyDescent="0.25">
      <c r="B12" s="259" t="s">
        <v>128</v>
      </c>
      <c r="C12" s="260">
        <v>619414534.95000803</v>
      </c>
      <c r="D12" s="260">
        <v>726212700.06999874</v>
      </c>
      <c r="E12" s="260">
        <v>182404981.70000178</v>
      </c>
      <c r="F12" s="260">
        <v>377184809.43386537</v>
      </c>
      <c r="G12" s="260">
        <v>1905217026.1538739</v>
      </c>
      <c r="H12" s="260">
        <v>476304256.53846842</v>
      </c>
    </row>
    <row r="16" spans="2:8" ht="36" customHeight="1" x14ac:dyDescent="0.25">
      <c r="B16" s="517" t="s">
        <v>389</v>
      </c>
      <c r="C16" s="517"/>
      <c r="D16" s="255"/>
      <c r="E16" s="255"/>
      <c r="F16" s="255"/>
      <c r="G16" s="255"/>
      <c r="H16" s="255"/>
    </row>
    <row r="17" spans="2:9" ht="32.25" customHeight="1" x14ac:dyDescent="0.25">
      <c r="B17" s="518" t="s">
        <v>388</v>
      </c>
      <c r="C17" s="518"/>
      <c r="D17" s="257"/>
      <c r="E17" s="517" t="s">
        <v>431</v>
      </c>
      <c r="F17" s="517"/>
      <c r="G17" s="517"/>
      <c r="H17" s="517"/>
      <c r="I17" s="517"/>
    </row>
    <row r="19" spans="2:9" ht="27.95" customHeight="1" x14ac:dyDescent="0.25">
      <c r="B19" s="261" t="s">
        <v>132</v>
      </c>
      <c r="C19" s="262" t="s">
        <v>223</v>
      </c>
    </row>
    <row r="21" spans="2:9" x14ac:dyDescent="0.25">
      <c r="B21" s="38" t="s">
        <v>364</v>
      </c>
      <c r="C21" s="256">
        <v>49341337.143625066</v>
      </c>
    </row>
    <row r="22" spans="2:9" x14ac:dyDescent="0.25">
      <c r="B22" s="38" t="s">
        <v>133</v>
      </c>
      <c r="C22" s="256">
        <v>58940536.189174943</v>
      </c>
    </row>
    <row r="23" spans="2:9" x14ac:dyDescent="0.25">
      <c r="B23" s="38" t="s">
        <v>134</v>
      </c>
      <c r="C23" s="256">
        <v>139115253.56737459</v>
      </c>
    </row>
    <row r="24" spans="2:9" x14ac:dyDescent="0.25">
      <c r="B24" s="38" t="s">
        <v>390</v>
      </c>
      <c r="C24" s="256">
        <v>148856966.43045276</v>
      </c>
    </row>
    <row r="25" spans="2:9" x14ac:dyDescent="0.25">
      <c r="B25" s="38" t="s">
        <v>136</v>
      </c>
      <c r="C25" s="256">
        <v>68709860.211843029</v>
      </c>
    </row>
    <row r="26" spans="2:9" x14ac:dyDescent="0.25">
      <c r="B26" s="38" t="s">
        <v>393</v>
      </c>
      <c r="C26" s="256">
        <v>11340302.99599999</v>
      </c>
    </row>
    <row r="27" spans="2:9" x14ac:dyDescent="0.25">
      <c r="B27" s="259" t="s">
        <v>128</v>
      </c>
      <c r="C27" s="260">
        <v>476304256.53846842</v>
      </c>
    </row>
  </sheetData>
  <mergeCells count="6">
    <mergeCell ref="B1:H1"/>
    <mergeCell ref="B2:H2"/>
    <mergeCell ref="B16:C16"/>
    <mergeCell ref="B17:C17"/>
    <mergeCell ref="B3:H3"/>
    <mergeCell ref="E17:I17"/>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topLeftCell="A16" zoomScale="90" zoomScaleNormal="90" workbookViewId="0">
      <selection activeCell="E23" sqref="E23"/>
    </sheetView>
  </sheetViews>
  <sheetFormatPr baseColWidth="10" defaultRowHeight="15.75" x14ac:dyDescent="0.25"/>
  <cols>
    <col min="1" max="3" width="42.875" customWidth="1"/>
  </cols>
  <sheetData>
    <row r="2" spans="1:3" ht="20.25" x14ac:dyDescent="0.25">
      <c r="A2" s="361" t="s">
        <v>411</v>
      </c>
      <c r="B2" s="361"/>
      <c r="C2" s="361"/>
    </row>
    <row r="3" spans="1:3" ht="31.5" x14ac:dyDescent="0.25">
      <c r="A3" s="248" t="s">
        <v>141</v>
      </c>
      <c r="B3" s="248" t="s">
        <v>142</v>
      </c>
      <c r="C3" s="248" t="s">
        <v>143</v>
      </c>
    </row>
    <row r="4" spans="1:3" ht="85.5" x14ac:dyDescent="0.25">
      <c r="A4" s="362" t="s">
        <v>344</v>
      </c>
      <c r="B4" s="246" t="s">
        <v>345</v>
      </c>
      <c r="C4" s="246" t="s">
        <v>346</v>
      </c>
    </row>
    <row r="5" spans="1:3" ht="28.5" x14ac:dyDescent="0.25">
      <c r="A5" s="362"/>
      <c r="B5" s="362" t="s">
        <v>347</v>
      </c>
      <c r="C5" s="246" t="s">
        <v>149</v>
      </c>
    </row>
    <row r="6" spans="1:3" ht="42.75" x14ac:dyDescent="0.25">
      <c r="A6" s="362"/>
      <c r="B6" s="362"/>
      <c r="C6" s="246" t="s">
        <v>150</v>
      </c>
    </row>
    <row r="7" spans="1:3" ht="28.5" x14ac:dyDescent="0.25">
      <c r="A7" s="362"/>
      <c r="B7" s="362"/>
      <c r="C7" s="246" t="s">
        <v>348</v>
      </c>
    </row>
    <row r="8" spans="1:3" ht="71.25" x14ac:dyDescent="0.25">
      <c r="A8" s="237" t="s">
        <v>349</v>
      </c>
      <c r="B8" s="237" t="s">
        <v>350</v>
      </c>
      <c r="C8" s="237" t="s">
        <v>351</v>
      </c>
    </row>
    <row r="9" spans="1:3" ht="28.5" x14ac:dyDescent="0.25">
      <c r="A9" s="362" t="s">
        <v>352</v>
      </c>
      <c r="B9" s="362" t="s">
        <v>353</v>
      </c>
      <c r="C9" s="237" t="s">
        <v>157</v>
      </c>
    </row>
    <row r="10" spans="1:3" ht="42.75" x14ac:dyDescent="0.25">
      <c r="A10" s="362"/>
      <c r="B10" s="362"/>
      <c r="C10" s="237" t="s">
        <v>158</v>
      </c>
    </row>
    <row r="11" spans="1:3" ht="28.5" x14ac:dyDescent="0.25">
      <c r="A11" s="362"/>
      <c r="B11" s="362"/>
      <c r="C11" s="237" t="s">
        <v>159</v>
      </c>
    </row>
    <row r="12" spans="1:3" x14ac:dyDescent="0.25">
      <c r="A12" s="362" t="s">
        <v>354</v>
      </c>
      <c r="B12" s="362" t="s">
        <v>355</v>
      </c>
      <c r="C12" s="237" t="s">
        <v>162</v>
      </c>
    </row>
    <row r="13" spans="1:3" ht="28.5" x14ac:dyDescent="0.25">
      <c r="A13" s="362"/>
      <c r="B13" s="362"/>
      <c r="C13" s="237" t="s">
        <v>163</v>
      </c>
    </row>
    <row r="14" spans="1:3" ht="57" x14ac:dyDescent="0.25">
      <c r="A14" s="362"/>
      <c r="B14" s="362"/>
      <c r="C14" s="237" t="s">
        <v>307</v>
      </c>
    </row>
    <row r="15" spans="1:3" ht="85.5" x14ac:dyDescent="0.25">
      <c r="A15" s="237" t="s">
        <v>356</v>
      </c>
      <c r="B15" s="237" t="s">
        <v>166</v>
      </c>
      <c r="C15" s="237" t="s">
        <v>166</v>
      </c>
    </row>
    <row r="16" spans="1:3" ht="71.25" x14ac:dyDescent="0.25">
      <c r="A16" s="237" t="s">
        <v>357</v>
      </c>
      <c r="B16" s="237" t="s">
        <v>168</v>
      </c>
      <c r="C16" s="237" t="s">
        <v>166</v>
      </c>
    </row>
    <row r="17" spans="1:3" ht="42.75" x14ac:dyDescent="0.25">
      <c r="A17" s="362" t="s">
        <v>169</v>
      </c>
      <c r="B17" s="362" t="s">
        <v>358</v>
      </c>
      <c r="C17" s="237" t="s">
        <v>171</v>
      </c>
    </row>
    <row r="18" spans="1:3" ht="28.5" x14ac:dyDescent="0.25">
      <c r="A18" s="362"/>
      <c r="B18" s="362"/>
      <c r="C18" s="237" t="s">
        <v>172</v>
      </c>
    </row>
    <row r="19" spans="1:3" x14ac:dyDescent="0.25">
      <c r="A19" s="237" t="s">
        <v>173</v>
      </c>
      <c r="B19" s="237" t="s">
        <v>166</v>
      </c>
      <c r="C19" s="237" t="s">
        <v>168</v>
      </c>
    </row>
    <row r="20" spans="1:3" x14ac:dyDescent="0.25">
      <c r="A20" s="237" t="s">
        <v>359</v>
      </c>
      <c r="B20" s="237" t="s">
        <v>166</v>
      </c>
      <c r="C20" s="237" t="s">
        <v>168</v>
      </c>
    </row>
    <row r="21" spans="1:3" x14ac:dyDescent="0.25">
      <c r="A21" s="237" t="s">
        <v>175</v>
      </c>
      <c r="B21" s="237" t="s">
        <v>168</v>
      </c>
      <c r="C21" s="237" t="s">
        <v>168</v>
      </c>
    </row>
    <row r="22" spans="1:3" x14ac:dyDescent="0.25">
      <c r="A22" s="363" t="s">
        <v>360</v>
      </c>
      <c r="B22" s="363"/>
      <c r="C22" s="363"/>
    </row>
    <row r="23" spans="1:3" ht="49.5" customHeight="1" x14ac:dyDescent="0.25">
      <c r="A23" s="364"/>
      <c r="B23" s="362" t="s">
        <v>361</v>
      </c>
      <c r="C23" s="237" t="s">
        <v>178</v>
      </c>
    </row>
    <row r="24" spans="1:3" ht="31.5" customHeight="1" x14ac:dyDescent="0.25">
      <c r="A24" s="364"/>
      <c r="B24" s="362"/>
      <c r="C24" s="237" t="s">
        <v>179</v>
      </c>
    </row>
    <row r="25" spans="1:3" x14ac:dyDescent="0.25">
      <c r="A25" s="360" t="s">
        <v>362</v>
      </c>
      <c r="B25" s="360"/>
      <c r="C25" s="360"/>
    </row>
  </sheetData>
  <mergeCells count="13">
    <mergeCell ref="A25:C25"/>
    <mergeCell ref="A2:C2"/>
    <mergeCell ref="A4:A7"/>
    <mergeCell ref="B5:B7"/>
    <mergeCell ref="A9:A11"/>
    <mergeCell ref="B9:B11"/>
    <mergeCell ref="A12:A14"/>
    <mergeCell ref="B12:B14"/>
    <mergeCell ref="A17:A18"/>
    <mergeCell ref="B17:B18"/>
    <mergeCell ref="A22:C22"/>
    <mergeCell ref="A23:A24"/>
    <mergeCell ref="B23:B2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B10" workbookViewId="0">
      <selection activeCell="E19" sqref="E19"/>
    </sheetView>
  </sheetViews>
  <sheetFormatPr baseColWidth="10" defaultRowHeight="15.75" x14ac:dyDescent="0.25"/>
  <cols>
    <col min="1" max="1" width="13.875" customWidth="1"/>
    <col min="2" max="2" width="17.375" customWidth="1"/>
    <col min="3" max="3" width="14.625" customWidth="1"/>
    <col min="4" max="4" width="13.125" customWidth="1"/>
    <col min="5" max="5" width="17.625" customWidth="1"/>
    <col min="6" max="6" width="16.75" customWidth="1"/>
    <col min="7" max="7" width="8.125" customWidth="1"/>
    <col min="8" max="8" width="8.375" customWidth="1"/>
    <col min="9" max="9" width="11.625" customWidth="1"/>
    <col min="10" max="10" width="13.125" customWidth="1"/>
  </cols>
  <sheetData>
    <row r="1" spans="2:16" ht="36.75" customHeight="1" x14ac:dyDescent="0.25">
      <c r="B1" s="520" t="s">
        <v>436</v>
      </c>
      <c r="C1" s="521"/>
      <c r="D1" s="521"/>
      <c r="E1" s="521"/>
      <c r="F1" s="521"/>
    </row>
    <row r="2" spans="2:16" x14ac:dyDescent="0.25">
      <c r="B2" s="127"/>
      <c r="C2" s="125">
        <v>2010</v>
      </c>
      <c r="D2" s="125">
        <v>2011</v>
      </c>
      <c r="E2" s="125">
        <v>2012</v>
      </c>
      <c r="F2" s="125">
        <v>2013</v>
      </c>
    </row>
    <row r="3" spans="2:16" x14ac:dyDescent="0.25">
      <c r="B3" s="143" t="s">
        <v>432</v>
      </c>
      <c r="C3" s="317">
        <v>373.6</v>
      </c>
      <c r="D3" s="317">
        <v>412.85</v>
      </c>
      <c r="E3" s="317">
        <v>156.25</v>
      </c>
      <c r="F3" s="318">
        <v>230.94</v>
      </c>
    </row>
    <row r="4" spans="2:16" x14ac:dyDescent="0.25">
      <c r="B4" s="143" t="s">
        <v>434</v>
      </c>
      <c r="C4" s="319">
        <v>245.81</v>
      </c>
      <c r="D4" s="319">
        <v>313.36</v>
      </c>
      <c r="E4" s="319">
        <v>261.52</v>
      </c>
      <c r="F4" s="320">
        <v>146.22999999999999</v>
      </c>
    </row>
    <row r="5" spans="2:16" x14ac:dyDescent="0.25">
      <c r="B5" s="263" t="s">
        <v>435</v>
      </c>
      <c r="C5" s="321">
        <v>619.41</v>
      </c>
      <c r="D5" s="321">
        <v>726.21</v>
      </c>
      <c r="E5" s="321">
        <v>182.4</v>
      </c>
      <c r="F5" s="322">
        <v>377.16999999999996</v>
      </c>
    </row>
    <row r="10" spans="2:16" ht="16.5" thickBot="1" x14ac:dyDescent="0.3"/>
    <row r="11" spans="2:16" ht="17.25" thickTop="1" thickBot="1" x14ac:dyDescent="0.3">
      <c r="G11" s="269"/>
    </row>
    <row r="12" spans="2:16" ht="33.75" customHeight="1" thickTop="1" x14ac:dyDescent="0.25">
      <c r="B12" s="522" t="s">
        <v>438</v>
      </c>
      <c r="C12" s="522"/>
      <c r="D12" s="522"/>
      <c r="E12" s="522"/>
      <c r="F12" s="522"/>
    </row>
    <row r="13" spans="2:16" x14ac:dyDescent="0.25">
      <c r="B13" s="264"/>
      <c r="C13" s="125">
        <v>2010</v>
      </c>
      <c r="D13" s="125">
        <v>2011</v>
      </c>
      <c r="E13" s="125">
        <v>2012</v>
      </c>
      <c r="F13" s="125">
        <v>2013</v>
      </c>
    </row>
    <row r="14" spans="2:16" x14ac:dyDescent="0.25">
      <c r="B14" s="143" t="s">
        <v>432</v>
      </c>
      <c r="C14" s="265">
        <v>120</v>
      </c>
      <c r="D14" s="265">
        <v>169</v>
      </c>
      <c r="E14" s="265">
        <v>73</v>
      </c>
      <c r="F14" s="266">
        <v>117</v>
      </c>
    </row>
    <row r="15" spans="2:16" x14ac:dyDescent="0.25">
      <c r="B15" s="143" t="s">
        <v>434</v>
      </c>
      <c r="C15" s="265">
        <v>378</v>
      </c>
      <c r="D15" s="265">
        <v>668</v>
      </c>
      <c r="E15" s="265">
        <v>181</v>
      </c>
      <c r="F15" s="267">
        <v>664</v>
      </c>
    </row>
    <row r="16" spans="2:16" x14ac:dyDescent="0.25">
      <c r="B16" s="263" t="s">
        <v>435</v>
      </c>
      <c r="C16" s="268">
        <v>498</v>
      </c>
      <c r="D16" s="268">
        <v>837</v>
      </c>
      <c r="E16" s="268">
        <v>254</v>
      </c>
      <c r="F16" s="268">
        <v>781</v>
      </c>
      <c r="G16" s="249"/>
      <c r="H16" s="249"/>
      <c r="I16" s="249"/>
      <c r="J16" s="249"/>
      <c r="K16" s="249"/>
      <c r="L16" s="249"/>
      <c r="M16" s="249"/>
      <c r="N16" s="249"/>
      <c r="O16" s="249"/>
      <c r="P16" s="249"/>
    </row>
    <row r="17" spans="1:16" x14ac:dyDescent="0.25">
      <c r="B17" s="249"/>
      <c r="C17" s="249"/>
      <c r="D17" s="249"/>
      <c r="E17" s="249"/>
      <c r="F17" s="249"/>
      <c r="G17" s="249"/>
      <c r="H17" s="249"/>
      <c r="I17" s="249"/>
      <c r="J17" s="249"/>
      <c r="K17" s="249"/>
      <c r="L17" s="249"/>
      <c r="M17" s="249"/>
      <c r="N17" s="249"/>
      <c r="O17" s="249"/>
      <c r="P17" s="249"/>
    </row>
    <row r="18" spans="1:16" x14ac:dyDescent="0.25">
      <c r="A18" s="249"/>
      <c r="B18" s="249"/>
      <c r="C18" s="249"/>
      <c r="D18" s="249"/>
      <c r="E18" s="249"/>
      <c r="F18" s="249"/>
      <c r="G18" s="249"/>
      <c r="H18" s="249"/>
      <c r="I18" s="249"/>
      <c r="J18" s="249"/>
      <c r="K18" s="249"/>
      <c r="L18" s="249"/>
      <c r="M18" s="249"/>
      <c r="N18" s="249"/>
      <c r="O18" s="249"/>
      <c r="P18" s="249"/>
    </row>
    <row r="19" spans="1:16" x14ac:dyDescent="0.25">
      <c r="A19" s="249"/>
      <c r="B19" s="249"/>
      <c r="C19" s="249"/>
      <c r="D19" s="249"/>
      <c r="E19" s="249"/>
      <c r="F19" s="249"/>
      <c r="G19" s="249"/>
      <c r="H19" s="249"/>
      <c r="I19" s="249"/>
      <c r="J19" s="249"/>
      <c r="K19" s="249"/>
      <c r="L19" s="249"/>
      <c r="M19" s="249"/>
      <c r="N19" s="249"/>
      <c r="O19" s="249"/>
      <c r="P19" s="249"/>
    </row>
    <row r="21" spans="1:16" x14ac:dyDescent="0.25">
      <c r="F21" s="273"/>
      <c r="G21" s="273"/>
    </row>
    <row r="23" spans="1:16" ht="37.5" customHeight="1" x14ac:dyDescent="0.25">
      <c r="B23" s="520" t="s">
        <v>437</v>
      </c>
      <c r="C23" s="520"/>
      <c r="D23" s="520"/>
      <c r="E23" s="520"/>
      <c r="F23" s="520"/>
    </row>
    <row r="24" spans="1:16" x14ac:dyDescent="0.25">
      <c r="B24" s="264"/>
      <c r="C24" s="270" t="s">
        <v>308</v>
      </c>
      <c r="D24" s="270" t="s">
        <v>309</v>
      </c>
      <c r="E24" s="264"/>
      <c r="F24" s="239" t="s">
        <v>222</v>
      </c>
    </row>
    <row r="25" spans="1:16" x14ac:dyDescent="0.25">
      <c r="B25" s="143" t="s">
        <v>432</v>
      </c>
      <c r="C25" s="271">
        <v>61.602195481090064</v>
      </c>
      <c r="D25" s="271">
        <v>20.235627776625272</v>
      </c>
      <c r="E25" s="143" t="s">
        <v>310</v>
      </c>
      <c r="F25" s="271">
        <v>20.235627776625272</v>
      </c>
    </row>
    <row r="26" spans="1:16" x14ac:dyDescent="0.25">
      <c r="B26" s="143" t="s">
        <v>311</v>
      </c>
      <c r="C26" s="271">
        <v>38.397804518909965</v>
      </c>
      <c r="D26" s="271">
        <v>79.764372223374721</v>
      </c>
      <c r="E26" s="143" t="s">
        <v>311</v>
      </c>
      <c r="F26" s="271">
        <v>79.764372223374721</v>
      </c>
    </row>
    <row r="27" spans="1:16" ht="15.75" customHeight="1" x14ac:dyDescent="0.25">
      <c r="B27" s="263" t="s">
        <v>312</v>
      </c>
      <c r="C27" s="272">
        <v>100</v>
      </c>
      <c r="D27" s="272">
        <v>100</v>
      </c>
      <c r="E27" s="263" t="s">
        <v>312</v>
      </c>
      <c r="F27" s="272">
        <v>100</v>
      </c>
    </row>
  </sheetData>
  <mergeCells count="3">
    <mergeCell ref="B1:F1"/>
    <mergeCell ref="B12:F12"/>
    <mergeCell ref="B23:F23"/>
  </mergeCells>
  <pageMargins left="0.75" right="0.75" top="1" bottom="1" header="0.5" footer="0.5"/>
  <pageSetup orientation="portrait" r:id="rId1"/>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4" workbookViewId="0">
      <selection activeCell="G22" sqref="G22"/>
    </sheetView>
  </sheetViews>
  <sheetFormatPr baseColWidth="10" defaultRowHeight="15.75" x14ac:dyDescent="0.25"/>
  <sheetData>
    <row r="1" spans="1:13" x14ac:dyDescent="0.25">
      <c r="A1" s="523" t="s">
        <v>394</v>
      </c>
      <c r="B1" s="523"/>
      <c r="C1" s="523"/>
      <c r="D1" s="523"/>
      <c r="E1" s="523"/>
      <c r="F1" s="523"/>
      <c r="H1" s="523" t="s">
        <v>433</v>
      </c>
      <c r="I1" s="523"/>
      <c r="J1" s="523"/>
      <c r="K1" s="523"/>
      <c r="L1" s="523"/>
      <c r="M1" s="523"/>
    </row>
    <row r="2" spans="1:13" x14ac:dyDescent="0.25">
      <c r="A2" s="38"/>
      <c r="B2" s="38">
        <v>2010</v>
      </c>
      <c r="C2" s="38">
        <v>2011</v>
      </c>
      <c r="D2" s="38">
        <v>2012</v>
      </c>
      <c r="E2" s="38">
        <v>2013</v>
      </c>
      <c r="F2" s="247" t="s">
        <v>395</v>
      </c>
      <c r="H2" s="38"/>
      <c r="I2" s="38">
        <v>2010</v>
      </c>
      <c r="J2" s="38">
        <v>2011</v>
      </c>
      <c r="K2" s="38">
        <v>2012</v>
      </c>
      <c r="L2" s="38">
        <v>2013</v>
      </c>
      <c r="M2" s="247" t="s">
        <v>396</v>
      </c>
    </row>
    <row r="3" spans="1:13" ht="60" x14ac:dyDescent="0.25">
      <c r="A3" s="252" t="s">
        <v>383</v>
      </c>
      <c r="B3" s="253">
        <v>429</v>
      </c>
      <c r="C3" s="253">
        <v>514</v>
      </c>
      <c r="D3" s="253">
        <v>587</v>
      </c>
      <c r="E3" s="253">
        <v>449</v>
      </c>
      <c r="F3" s="253">
        <f>B3+C3+D3+E3</f>
        <v>1979</v>
      </c>
      <c r="H3" s="274" t="s">
        <v>397</v>
      </c>
      <c r="I3" s="275">
        <v>789463</v>
      </c>
      <c r="J3" s="276">
        <v>904964</v>
      </c>
      <c r="K3" s="276">
        <v>777742</v>
      </c>
      <c r="L3" s="276">
        <f>(I3+J3+K3)/3</f>
        <v>824056.33333333337</v>
      </c>
      <c r="M3" s="253">
        <f>I3+J3+K3+L3</f>
        <v>3296225.3333333335</v>
      </c>
    </row>
  </sheetData>
  <mergeCells count="2">
    <mergeCell ref="A1:F1"/>
    <mergeCell ref="H1:M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13" sqref="C13"/>
    </sheetView>
  </sheetViews>
  <sheetFormatPr baseColWidth="10" defaultRowHeight="15.75" x14ac:dyDescent="0.25"/>
  <cols>
    <col min="1" max="1" width="2.875" customWidth="1"/>
    <col min="2" max="2" width="21.125" customWidth="1"/>
    <col min="3" max="4" width="14.625" customWidth="1"/>
    <col min="5" max="5" width="12.625" customWidth="1"/>
    <col min="6" max="6" width="13" customWidth="1"/>
    <col min="7" max="7" width="3.75" customWidth="1"/>
    <col min="8" max="8" width="20.625" customWidth="1"/>
    <col min="9" max="9" width="9.375" customWidth="1"/>
    <col min="10" max="10" width="12" bestFit="1" customWidth="1"/>
    <col min="11" max="11" width="14.625" customWidth="1"/>
  </cols>
  <sheetData>
    <row r="2" spans="2:6" ht="18.75" x14ac:dyDescent="0.25">
      <c r="B2" s="525" t="s">
        <v>439</v>
      </c>
      <c r="C2" s="525"/>
      <c r="D2" s="525"/>
      <c r="E2" s="525"/>
      <c r="F2" s="525"/>
    </row>
    <row r="3" spans="2:6" x14ac:dyDescent="0.25">
      <c r="B3" s="277" t="s">
        <v>221</v>
      </c>
      <c r="C3" s="278">
        <v>2010</v>
      </c>
      <c r="D3" s="278">
        <v>2011</v>
      </c>
      <c r="E3" s="278">
        <v>2012</v>
      </c>
      <c r="F3" s="278">
        <v>2013</v>
      </c>
    </row>
    <row r="4" spans="2:6" x14ac:dyDescent="0.25">
      <c r="B4" s="133" t="s">
        <v>398</v>
      </c>
      <c r="C4" s="134">
        <v>167866390.98000011</v>
      </c>
      <c r="D4" s="134">
        <v>203125631.40999979</v>
      </c>
      <c r="E4" s="134">
        <v>81597744.690000385</v>
      </c>
      <c r="F4" s="134">
        <v>154831059.27717739</v>
      </c>
    </row>
    <row r="5" spans="2:6" x14ac:dyDescent="0.25">
      <c r="B5" s="133" t="s">
        <v>399</v>
      </c>
      <c r="C5" s="138">
        <v>183328615.64000866</v>
      </c>
      <c r="D5" s="52">
        <v>183223407.71999955</v>
      </c>
      <c r="E5" s="52">
        <v>52430429.830000892</v>
      </c>
      <c r="F5" s="134">
        <v>57586645.5734898</v>
      </c>
    </row>
    <row r="6" spans="2:6" x14ac:dyDescent="0.25">
      <c r="B6" s="133" t="s">
        <v>440</v>
      </c>
      <c r="C6" s="138">
        <v>83332</v>
      </c>
      <c r="D6" s="52">
        <v>273889.80000000005</v>
      </c>
      <c r="E6" s="52">
        <v>558845.08000000007</v>
      </c>
      <c r="F6" s="134">
        <v>1388233.9514999981</v>
      </c>
    </row>
    <row r="7" spans="2:6" x14ac:dyDescent="0.25">
      <c r="B7" s="133" t="s">
        <v>400</v>
      </c>
      <c r="C7" s="138">
        <v>3404963</v>
      </c>
      <c r="D7" s="52">
        <v>957880</v>
      </c>
      <c r="E7" s="52">
        <v>802374.7</v>
      </c>
      <c r="F7" s="141">
        <v>315574</v>
      </c>
    </row>
    <row r="8" spans="2:6" x14ac:dyDescent="0.25">
      <c r="B8" s="133" t="s">
        <v>401</v>
      </c>
      <c r="C8" s="138">
        <v>18920130.310000062</v>
      </c>
      <c r="D8" s="52">
        <v>25271127.640000008</v>
      </c>
      <c r="E8" s="52">
        <v>20863062.76000002</v>
      </c>
      <c r="F8" s="141">
        <v>16826177.851699989</v>
      </c>
    </row>
    <row r="22" spans="2:3" x14ac:dyDescent="0.25">
      <c r="B22" s="524"/>
      <c r="C22" s="524"/>
    </row>
    <row r="23" spans="2:3" x14ac:dyDescent="0.25">
      <c r="B23" s="279"/>
      <c r="C23" s="280"/>
    </row>
    <row r="24" spans="2:3" x14ac:dyDescent="0.25">
      <c r="B24" s="279"/>
      <c r="C24" s="280"/>
    </row>
    <row r="25" spans="2:3" x14ac:dyDescent="0.25">
      <c r="B25" s="279"/>
      <c r="C25" s="280"/>
    </row>
    <row r="26" spans="2:3" x14ac:dyDescent="0.25">
      <c r="B26" s="279"/>
      <c r="C26" s="280"/>
    </row>
    <row r="27" spans="2:3" x14ac:dyDescent="0.25">
      <c r="B27" s="279"/>
      <c r="C27" s="280"/>
    </row>
  </sheetData>
  <mergeCells count="2">
    <mergeCell ref="B22:C22"/>
    <mergeCell ref="B2:F2"/>
  </mergeCells>
  <pageMargins left="0.75" right="0.75" top="1" bottom="1" header="0.5" footer="0.5"/>
  <pageSetup orientation="portrait" r:id="rId1"/>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4"/>
  <sheetViews>
    <sheetView topLeftCell="C1" workbookViewId="0">
      <selection activeCell="F14" sqref="F14"/>
    </sheetView>
  </sheetViews>
  <sheetFormatPr baseColWidth="10" defaultRowHeight="15.75" x14ac:dyDescent="0.25"/>
  <cols>
    <col min="1" max="2" width="14.625" customWidth="1"/>
    <col min="3" max="3" width="12.625" customWidth="1"/>
    <col min="4" max="4" width="13" customWidth="1"/>
    <col min="5" max="5" width="15.625" customWidth="1"/>
    <col min="6" max="6" width="13.375" customWidth="1"/>
    <col min="8" max="8" width="21.375" customWidth="1"/>
  </cols>
  <sheetData>
    <row r="2" spans="1:5" x14ac:dyDescent="0.25">
      <c r="A2" s="347" t="s">
        <v>516</v>
      </c>
    </row>
    <row r="3" spans="1:5" x14ac:dyDescent="0.25">
      <c r="A3" s="527" t="s">
        <v>514</v>
      </c>
      <c r="B3" s="528"/>
      <c r="C3" s="528"/>
      <c r="D3" s="528"/>
      <c r="E3" s="529"/>
    </row>
    <row r="4" spans="1:5" x14ac:dyDescent="0.25">
      <c r="A4" s="38"/>
      <c r="B4" s="38">
        <v>2010</v>
      </c>
      <c r="C4" s="38">
        <v>2011</v>
      </c>
      <c r="D4" s="38">
        <v>2012</v>
      </c>
      <c r="E4" s="38">
        <v>2013</v>
      </c>
    </row>
    <row r="5" spans="1:5" x14ac:dyDescent="0.25">
      <c r="A5" s="38" t="s">
        <v>266</v>
      </c>
      <c r="B5" s="344">
        <f>160241971.160013/1000000</f>
        <v>160.24197116001298</v>
      </c>
      <c r="C5" s="344">
        <f>179042188.760022/1000000</f>
        <v>179.04218876002201</v>
      </c>
      <c r="D5" s="344">
        <f>64391213.7699993/1000000</f>
        <v>64.391213769999297</v>
      </c>
      <c r="E5" s="344">
        <f>104156449.982673/1000000</f>
        <v>104.15644998267301</v>
      </c>
    </row>
    <row r="6" spans="1:5" x14ac:dyDescent="0.25">
      <c r="A6" s="38" t="s">
        <v>267</v>
      </c>
      <c r="B6" s="344">
        <f>173021175.540002/1000000</f>
        <v>173.02117554000199</v>
      </c>
      <c r="C6" s="344">
        <f>188762938.799991/1000000</f>
        <v>188.76293879999102</v>
      </c>
      <c r="D6" s="344">
        <f>72989806.8700003/1000000</f>
        <v>72.989806870000308</v>
      </c>
      <c r="E6" s="344">
        <f>103815644.684097/1000000</f>
        <v>103.81564468409701</v>
      </c>
    </row>
    <row r="7" spans="1:5" x14ac:dyDescent="0.25">
      <c r="A7" s="38" t="s">
        <v>268</v>
      </c>
      <c r="B7" s="344">
        <f>40340285.2299992/1000000</f>
        <v>40.340285229999196</v>
      </c>
      <c r="C7" s="344">
        <f>45046809.0099996/1000000</f>
        <v>45.046809009999606</v>
      </c>
      <c r="D7" s="344">
        <f>18871436.42/1000000</f>
        <v>18.871436420000002</v>
      </c>
      <c r="E7" s="344">
        <f>22975595.9870999/1000000</f>
        <v>22.975595987099901</v>
      </c>
    </row>
    <row r="8" spans="1:5" x14ac:dyDescent="0.25">
      <c r="A8" s="38" t="s">
        <v>512</v>
      </c>
      <c r="B8" s="344">
        <f>373603431.930009/1000000</f>
        <v>373.60343193000898</v>
      </c>
      <c r="C8" s="344">
        <f>412851936.569999/1000000</f>
        <v>412.851936569999</v>
      </c>
      <c r="D8" s="344">
        <f>156252457.060001/1000000</f>
        <v>156.25245706000098</v>
      </c>
      <c r="E8" s="344">
        <f>230947690.65387/1000000</f>
        <v>230.94769065386998</v>
      </c>
    </row>
    <row r="17" spans="1:14" x14ac:dyDescent="0.25">
      <c r="A17" s="347" t="s">
        <v>517</v>
      </c>
    </row>
    <row r="18" spans="1:14" x14ac:dyDescent="0.25">
      <c r="A18" s="526" t="s">
        <v>515</v>
      </c>
      <c r="B18" s="526"/>
      <c r="C18" s="526"/>
      <c r="D18" s="526"/>
      <c r="E18" s="526"/>
    </row>
    <row r="19" spans="1:14" x14ac:dyDescent="0.25">
      <c r="A19" s="345"/>
      <c r="B19" s="345">
        <v>2010</v>
      </c>
      <c r="C19" s="345">
        <v>2011</v>
      </c>
      <c r="D19" s="345">
        <v>2012</v>
      </c>
      <c r="E19" s="345">
        <v>2013</v>
      </c>
    </row>
    <row r="20" spans="1:14" x14ac:dyDescent="0.25">
      <c r="A20" s="345" t="s">
        <v>266</v>
      </c>
      <c r="B20" s="346">
        <v>156</v>
      </c>
      <c r="C20" s="346">
        <v>205</v>
      </c>
      <c r="D20" s="346">
        <v>14</v>
      </c>
      <c r="E20" s="346">
        <v>43</v>
      </c>
    </row>
    <row r="21" spans="1:14" x14ac:dyDescent="0.25">
      <c r="A21" s="345" t="s">
        <v>267</v>
      </c>
      <c r="B21" s="346">
        <v>47</v>
      </c>
      <c r="C21" s="346">
        <v>64</v>
      </c>
      <c r="D21" s="346">
        <v>8</v>
      </c>
      <c r="E21" s="346">
        <v>37</v>
      </c>
    </row>
    <row r="22" spans="1:14" x14ac:dyDescent="0.25">
      <c r="A22" s="345" t="s">
        <v>268</v>
      </c>
      <c r="B22" s="346">
        <v>43</v>
      </c>
      <c r="C22" s="346">
        <v>44</v>
      </c>
      <c r="D22" s="346">
        <v>5</v>
      </c>
      <c r="E22" s="346">
        <v>66</v>
      </c>
    </row>
    <row r="23" spans="1:14" x14ac:dyDescent="0.25">
      <c r="A23" s="345" t="s">
        <v>513</v>
      </c>
      <c r="B23" s="346">
        <v>246</v>
      </c>
      <c r="C23" s="346">
        <v>313</v>
      </c>
      <c r="D23" s="346">
        <v>26</v>
      </c>
      <c r="E23" s="346">
        <v>146</v>
      </c>
    </row>
    <row r="24" spans="1:14" ht="15" customHeight="1" x14ac:dyDescent="0.25"/>
    <row r="26" spans="1:14" x14ac:dyDescent="0.25">
      <c r="N26" t="s">
        <v>109</v>
      </c>
    </row>
    <row r="27" spans="1:14" x14ac:dyDescent="0.25">
      <c r="M27" t="s">
        <v>109</v>
      </c>
      <c r="N27" t="s">
        <v>109</v>
      </c>
    </row>
    <row r="28" spans="1:14" x14ac:dyDescent="0.25">
      <c r="M28" t="s">
        <v>109</v>
      </c>
      <c r="N28" t="s">
        <v>109</v>
      </c>
    </row>
    <row r="29" spans="1:14" x14ac:dyDescent="0.25">
      <c r="M29" t="s">
        <v>109</v>
      </c>
      <c r="N29" t="s">
        <v>109</v>
      </c>
    </row>
    <row r="49" spans="13:15" x14ac:dyDescent="0.25">
      <c r="M49" s="343"/>
      <c r="N49" s="343"/>
      <c r="O49" s="343"/>
    </row>
    <row r="50" spans="13:15" x14ac:dyDescent="0.25">
      <c r="M50" s="343"/>
      <c r="N50" s="343"/>
      <c r="O50" s="343"/>
    </row>
    <row r="51" spans="13:15" x14ac:dyDescent="0.25">
      <c r="M51" s="343"/>
      <c r="N51" s="343"/>
      <c r="O51" s="343"/>
    </row>
    <row r="52" spans="13:15" x14ac:dyDescent="0.25">
      <c r="M52" s="343"/>
      <c r="N52" s="343"/>
      <c r="O52" s="343"/>
    </row>
    <row r="53" spans="13:15" ht="66.95" customHeight="1" x14ac:dyDescent="0.25">
      <c r="M53" s="343"/>
      <c r="N53" s="343"/>
      <c r="O53" s="343"/>
    </row>
    <row r="54" spans="13:15" x14ac:dyDescent="0.25">
      <c r="M54" s="343"/>
      <c r="N54" s="343"/>
      <c r="O54" s="343"/>
    </row>
  </sheetData>
  <mergeCells count="2">
    <mergeCell ref="A18:E18"/>
    <mergeCell ref="A3:E3"/>
  </mergeCells>
  <pageMargins left="0.75" right="0.75" top="1" bottom="1" header="0.5" footer="0.5"/>
  <pageSetup orientation="portrait" r:id="rId1"/>
  <drawing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topLeftCell="H1" workbookViewId="0">
      <selection activeCell="H2" sqref="H2:I3"/>
    </sheetView>
  </sheetViews>
  <sheetFormatPr baseColWidth="10" defaultRowHeight="15.75" x14ac:dyDescent="0.25"/>
  <cols>
    <col min="1" max="1" width="22" customWidth="1"/>
    <col min="2" max="5" width="14" bestFit="1" customWidth="1"/>
    <col min="6" max="6" width="15.375" bestFit="1" customWidth="1"/>
    <col min="7" max="7" width="14" bestFit="1" customWidth="1"/>
    <col min="8" max="8" width="22" customWidth="1"/>
    <col min="9" max="9" width="16.5" customWidth="1"/>
  </cols>
  <sheetData>
    <row r="2" spans="1:9" ht="27.75" customHeight="1" x14ac:dyDescent="0.25">
      <c r="H2" s="530" t="s">
        <v>443</v>
      </c>
      <c r="I2" s="530"/>
    </row>
    <row r="3" spans="1:9" ht="33" customHeight="1" x14ac:dyDescent="0.25">
      <c r="H3" s="530"/>
      <c r="I3" s="530"/>
    </row>
    <row r="4" spans="1:9" ht="30" x14ac:dyDescent="0.25">
      <c r="H4" s="127" t="s">
        <v>132</v>
      </c>
      <c r="I4" s="127" t="s">
        <v>277</v>
      </c>
    </row>
    <row r="5" spans="1:9" x14ac:dyDescent="0.25">
      <c r="H5" s="38" t="s">
        <v>364</v>
      </c>
      <c r="I5" s="256">
        <v>25167422.461125068</v>
      </c>
    </row>
    <row r="6" spans="1:9" x14ac:dyDescent="0.25">
      <c r="H6" s="38" t="s">
        <v>133</v>
      </c>
      <c r="I6" s="256">
        <v>39346288.944174945</v>
      </c>
    </row>
    <row r="7" spans="1:9" x14ac:dyDescent="0.25">
      <c r="H7" s="38" t="s">
        <v>134</v>
      </c>
      <c r="I7" s="256">
        <v>77617288.994874656</v>
      </c>
    </row>
    <row r="8" spans="1:9" x14ac:dyDescent="0.25">
      <c r="H8" s="38" t="s">
        <v>390</v>
      </c>
      <c r="I8" s="256">
        <v>95496114.167952627</v>
      </c>
    </row>
    <row r="9" spans="1:9" x14ac:dyDescent="0.25">
      <c r="H9" s="38" t="s">
        <v>136</v>
      </c>
      <c r="I9" s="256">
        <v>44446461.66934301</v>
      </c>
    </row>
    <row r="10" spans="1:9" x14ac:dyDescent="0.25">
      <c r="H10" s="38" t="s">
        <v>393</v>
      </c>
      <c r="I10" s="256">
        <v>11340302.99599999</v>
      </c>
    </row>
    <row r="11" spans="1:9" x14ac:dyDescent="0.25">
      <c r="H11" s="323" t="s">
        <v>403</v>
      </c>
      <c r="I11" s="324">
        <v>293413879.23346913</v>
      </c>
    </row>
    <row r="14" spans="1:9" ht="110.25" customHeight="1" x14ac:dyDescent="0.25">
      <c r="A14" s="533" t="s">
        <v>402</v>
      </c>
      <c r="B14" s="533"/>
      <c r="C14" s="533"/>
      <c r="D14" s="533"/>
      <c r="E14" s="533"/>
      <c r="F14" s="533"/>
      <c r="G14" s="533"/>
    </row>
    <row r="15" spans="1:9" x14ac:dyDescent="0.25">
      <c r="A15" s="531" t="s">
        <v>275</v>
      </c>
      <c r="B15" s="532"/>
      <c r="C15" s="532"/>
      <c r="D15" s="532"/>
      <c r="E15" s="532"/>
      <c r="F15" s="532"/>
      <c r="G15" s="532"/>
    </row>
    <row r="16" spans="1:9" ht="30" x14ac:dyDescent="0.25">
      <c r="A16" s="124" t="s">
        <v>132</v>
      </c>
      <c r="B16" s="125">
        <v>2010</v>
      </c>
      <c r="C16" s="125">
        <v>2011</v>
      </c>
      <c r="D16" s="126">
        <v>2012</v>
      </c>
      <c r="E16" s="125">
        <v>2013</v>
      </c>
      <c r="F16" s="127" t="s">
        <v>276</v>
      </c>
      <c r="G16" s="127" t="s">
        <v>277</v>
      </c>
    </row>
    <row r="17" spans="1:7" x14ac:dyDescent="0.25">
      <c r="A17" t="s">
        <v>364</v>
      </c>
      <c r="B17" s="254">
        <v>34289669.130000375</v>
      </c>
      <c r="C17" s="254">
        <v>36848757.259999976</v>
      </c>
      <c r="D17" s="254">
        <v>12360081.569999985</v>
      </c>
      <c r="E17" s="254">
        <v>17171181.88449993</v>
      </c>
      <c r="F17" s="254">
        <v>100669689.84450027</v>
      </c>
      <c r="G17" s="254">
        <v>25167422.461125068</v>
      </c>
    </row>
    <row r="18" spans="1:7" x14ac:dyDescent="0.25">
      <c r="A18" t="s">
        <v>133</v>
      </c>
      <c r="B18" s="254">
        <v>48816736.310000032</v>
      </c>
      <c r="C18" s="254">
        <v>62162792.919999793</v>
      </c>
      <c r="D18" s="254">
        <v>20169610.630000025</v>
      </c>
      <c r="E18" s="254">
        <v>26236015.916699935</v>
      </c>
      <c r="F18" s="254">
        <v>157385155.77669978</v>
      </c>
      <c r="G18" s="254">
        <v>39346288.944174945</v>
      </c>
    </row>
    <row r="19" spans="1:7" x14ac:dyDescent="0.25">
      <c r="A19" t="s">
        <v>134</v>
      </c>
      <c r="B19" s="254">
        <v>99648089.259997755</v>
      </c>
      <c r="C19" s="254">
        <v>110154943.42000191</v>
      </c>
      <c r="D19" s="254">
        <v>47320740.619999304</v>
      </c>
      <c r="E19" s="254">
        <v>53345382.679499678</v>
      </c>
      <c r="F19" s="254">
        <v>310469155.97949862</v>
      </c>
      <c r="G19" s="254">
        <v>77617288.994874656</v>
      </c>
    </row>
    <row r="20" spans="1:7" x14ac:dyDescent="0.25">
      <c r="A20" t="s">
        <v>390</v>
      </c>
      <c r="B20" s="254">
        <v>130767191.38000676</v>
      </c>
      <c r="C20" s="254">
        <v>111090829.62000522</v>
      </c>
      <c r="D20" s="254">
        <v>51317322.889996909</v>
      </c>
      <c r="E20" s="254">
        <v>88809112.781801626</v>
      </c>
      <c r="F20" s="254">
        <v>381984456.67181051</v>
      </c>
      <c r="G20" s="254">
        <v>95496114.167952627</v>
      </c>
    </row>
    <row r="21" spans="1:7" x14ac:dyDescent="0.25">
      <c r="A21" t="s">
        <v>136</v>
      </c>
      <c r="B21" s="254">
        <v>57499169.68000108</v>
      </c>
      <c r="C21" s="254">
        <v>61320173.860001072</v>
      </c>
      <c r="D21" s="254">
        <v>21164992.609999828</v>
      </c>
      <c r="E21" s="254">
        <v>37801510.527370065</v>
      </c>
      <c r="F21" s="254">
        <v>177785846.67737204</v>
      </c>
      <c r="G21" s="254">
        <v>44446461.66934301</v>
      </c>
    </row>
    <row r="22" spans="1:7" x14ac:dyDescent="0.25">
      <c r="A22" t="s">
        <v>393</v>
      </c>
      <c r="B22" s="254">
        <v>2582576.1700000139</v>
      </c>
      <c r="C22" s="254">
        <v>31274439.489999969</v>
      </c>
      <c r="D22" s="254">
        <v>3919709.4600000009</v>
      </c>
      <c r="E22" s="254">
        <v>7584486.8639999758</v>
      </c>
      <c r="F22" s="254">
        <v>45361211.98399996</v>
      </c>
      <c r="G22" s="254">
        <v>11340302.99599999</v>
      </c>
    </row>
    <row r="23" spans="1:7" x14ac:dyDescent="0.25">
      <c r="A23" s="282" t="s">
        <v>403</v>
      </c>
      <c r="B23" s="283">
        <v>373603431.93000883</v>
      </c>
      <c r="C23" s="283">
        <v>412851936.56999934</v>
      </c>
      <c r="D23" s="283">
        <v>156252457.78000128</v>
      </c>
      <c r="E23" s="283">
        <v>230947690.65386716</v>
      </c>
      <c r="F23" s="283">
        <v>1173655516.9338768</v>
      </c>
      <c r="G23" s="283">
        <v>293413879.23346913</v>
      </c>
    </row>
    <row r="25" spans="1:7" ht="25.5" customHeight="1" x14ac:dyDescent="0.25"/>
    <row r="26" spans="1:7" ht="16.5" customHeight="1" x14ac:dyDescent="0.25">
      <c r="A26" s="533" t="s">
        <v>404</v>
      </c>
      <c r="B26" s="533"/>
      <c r="C26" s="533"/>
      <c r="D26" s="533"/>
      <c r="E26" s="533"/>
      <c r="F26" s="533"/>
      <c r="G26" s="533"/>
    </row>
    <row r="27" spans="1:7" x14ac:dyDescent="0.25">
      <c r="A27" s="531" t="s">
        <v>275</v>
      </c>
      <c r="B27" s="532"/>
      <c r="C27" s="532"/>
      <c r="D27" s="532"/>
      <c r="E27" s="532"/>
      <c r="F27" s="532"/>
      <c r="G27" s="532"/>
    </row>
    <row r="28" spans="1:7" ht="30" x14ac:dyDescent="0.25">
      <c r="A28" s="124" t="s">
        <v>132</v>
      </c>
      <c r="B28" s="125">
        <v>2010</v>
      </c>
      <c r="C28" s="125">
        <v>2011</v>
      </c>
      <c r="D28" s="126">
        <v>2012</v>
      </c>
      <c r="E28" s="125">
        <v>2013</v>
      </c>
      <c r="F28" s="127" t="s">
        <v>276</v>
      </c>
      <c r="G28" s="127" t="s">
        <v>277</v>
      </c>
    </row>
    <row r="30" spans="1:7" x14ac:dyDescent="0.25">
      <c r="A30" s="284" t="s">
        <v>364</v>
      </c>
      <c r="B30" s="285">
        <v>27512118.939999975</v>
      </c>
      <c r="C30" s="285">
        <v>35953952.490000047</v>
      </c>
      <c r="D30" s="286">
        <v>2733425.3199999928</v>
      </c>
      <c r="E30" s="285">
        <v>30496161.979999978</v>
      </c>
      <c r="F30" s="287">
        <v>96695658.729999989</v>
      </c>
      <c r="G30" s="287">
        <v>24173914.682499997</v>
      </c>
    </row>
    <row r="31" spans="1:7" x14ac:dyDescent="0.25">
      <c r="A31" s="284" t="s">
        <v>133</v>
      </c>
      <c r="B31" s="285">
        <v>27070459.61999996</v>
      </c>
      <c r="C31" s="285">
        <v>29056471.290000036</v>
      </c>
      <c r="D31" s="286">
        <v>2344221.5599999973</v>
      </c>
      <c r="E31" s="285">
        <v>19905836.509999998</v>
      </c>
      <c r="F31" s="287">
        <v>78376988.979999989</v>
      </c>
      <c r="G31" s="287">
        <v>19594247.244999997</v>
      </c>
    </row>
    <row r="32" spans="1:7" x14ac:dyDescent="0.25">
      <c r="A32" s="284" t="s">
        <v>134</v>
      </c>
      <c r="B32" s="285">
        <v>84907860.22999987</v>
      </c>
      <c r="C32" s="285">
        <v>111621533.6499998</v>
      </c>
      <c r="D32" s="286">
        <v>8728763.460000176</v>
      </c>
      <c r="E32" s="285">
        <v>40733700.949999936</v>
      </c>
      <c r="F32" s="287">
        <v>245991858.28999978</v>
      </c>
      <c r="G32" s="287">
        <v>61497964.572499946</v>
      </c>
    </row>
    <row r="33" spans="1:9" x14ac:dyDescent="0.25">
      <c r="A33" s="284" t="s">
        <v>390</v>
      </c>
      <c r="B33" s="285">
        <v>71634487.049999863</v>
      </c>
      <c r="C33" s="285">
        <v>98490064.810000077</v>
      </c>
      <c r="D33" s="286">
        <v>9506260.9900002759</v>
      </c>
      <c r="E33" s="285">
        <v>33812596.200000361</v>
      </c>
      <c r="F33" s="287">
        <v>213443409.05000061</v>
      </c>
      <c r="G33" s="287">
        <v>53360852.262500152</v>
      </c>
    </row>
    <row r="34" spans="1:9" x14ac:dyDescent="0.25">
      <c r="A34" s="284" t="s">
        <v>136</v>
      </c>
      <c r="B34" s="285">
        <v>34686177.180000104</v>
      </c>
      <c r="C34" s="285">
        <v>38238741.259999946</v>
      </c>
      <c r="D34" s="286">
        <v>2839852.5900000036</v>
      </c>
      <c r="E34" s="285">
        <v>21288823.14000003</v>
      </c>
      <c r="F34" s="287">
        <v>97053594.170000091</v>
      </c>
      <c r="G34" s="287">
        <v>24263398.542500023</v>
      </c>
    </row>
    <row r="35" spans="1:9" x14ac:dyDescent="0.25">
      <c r="A35" s="288" t="s">
        <v>405</v>
      </c>
      <c r="B35" s="289">
        <v>0</v>
      </c>
      <c r="C35" s="289">
        <v>0</v>
      </c>
      <c r="D35" s="290">
        <v>0</v>
      </c>
      <c r="E35" s="289">
        <v>0</v>
      </c>
      <c r="F35" s="291">
        <v>0</v>
      </c>
      <c r="G35" s="291">
        <v>0</v>
      </c>
    </row>
    <row r="36" spans="1:9" ht="30" x14ac:dyDescent="0.25">
      <c r="A36" s="292" t="s">
        <v>246</v>
      </c>
      <c r="B36" s="293">
        <v>245811103.01999918</v>
      </c>
      <c r="C36" s="293">
        <v>313360763.49999946</v>
      </c>
      <c r="D36" s="294">
        <v>26152523.920000486</v>
      </c>
      <c r="E36" s="294">
        <v>146237118.77999821</v>
      </c>
      <c r="F36" s="294">
        <v>731561509.21999729</v>
      </c>
      <c r="G36" s="294">
        <v>182890377.30499932</v>
      </c>
    </row>
    <row r="40" spans="1:9" x14ac:dyDescent="0.25">
      <c r="A40" s="533" t="s">
        <v>406</v>
      </c>
      <c r="B40" s="533"/>
      <c r="C40" s="533"/>
      <c r="D40" s="533"/>
      <c r="E40" s="533"/>
      <c r="F40" s="533"/>
      <c r="G40" s="533"/>
    </row>
    <row r="41" spans="1:9" ht="82.5" customHeight="1" x14ac:dyDescent="0.25">
      <c r="A41" s="531" t="s">
        <v>275</v>
      </c>
      <c r="B41" s="532"/>
      <c r="C41" s="532"/>
      <c r="D41" s="532"/>
      <c r="E41" s="532"/>
      <c r="F41" s="532"/>
      <c r="G41" s="532"/>
    </row>
    <row r="42" spans="1:9" ht="30" x14ac:dyDescent="0.25">
      <c r="A42" s="124" t="s">
        <v>132</v>
      </c>
      <c r="B42" s="125">
        <v>2010</v>
      </c>
      <c r="C42" s="125">
        <v>2011</v>
      </c>
      <c r="D42" s="126">
        <v>2012</v>
      </c>
      <c r="E42" s="125">
        <v>2013</v>
      </c>
      <c r="F42" s="127" t="s">
        <v>276</v>
      </c>
      <c r="G42" s="127" t="s">
        <v>277</v>
      </c>
      <c r="H42" s="530" t="s">
        <v>441</v>
      </c>
      <c r="I42" s="530"/>
    </row>
    <row r="43" spans="1:9" ht="15.75" customHeight="1" x14ac:dyDescent="0.25">
      <c r="H43" s="520"/>
      <c r="I43" s="520"/>
    </row>
    <row r="44" spans="1:9" ht="30" x14ac:dyDescent="0.25">
      <c r="A44" s="284" t="s">
        <v>364</v>
      </c>
      <c r="B44" s="285">
        <v>61801788.07000035</v>
      </c>
      <c r="C44" s="285">
        <v>72802709.75000003</v>
      </c>
      <c r="D44" s="286">
        <v>15093506.889999978</v>
      </c>
      <c r="E44" s="285">
        <v>47667343.864499912</v>
      </c>
      <c r="F44" s="287">
        <v>197365348.57450026</v>
      </c>
      <c r="G44" s="287">
        <v>49341337.143625066</v>
      </c>
      <c r="H44" s="127" t="s">
        <v>132</v>
      </c>
      <c r="I44" s="127" t="s">
        <v>277</v>
      </c>
    </row>
    <row r="45" spans="1:9" x14ac:dyDescent="0.25">
      <c r="A45" s="284" t="s">
        <v>133</v>
      </c>
      <c r="B45" s="285">
        <v>75887195.929999992</v>
      </c>
      <c r="C45" s="285">
        <v>91219264.20999983</v>
      </c>
      <c r="D45" s="286">
        <v>22513832.190000024</v>
      </c>
      <c r="E45" s="285">
        <v>46141852.426699936</v>
      </c>
      <c r="F45" s="287">
        <v>235762144.75669977</v>
      </c>
      <c r="G45" s="287">
        <v>58940536.189174943</v>
      </c>
      <c r="H45" s="38"/>
      <c r="I45" s="38"/>
    </row>
    <row r="46" spans="1:9" x14ac:dyDescent="0.25">
      <c r="A46" s="284" t="s">
        <v>134</v>
      </c>
      <c r="B46" s="285">
        <v>184555949.48999763</v>
      </c>
      <c r="C46" s="285">
        <v>221776477.07000172</v>
      </c>
      <c r="D46" s="286">
        <v>56049504.079999477</v>
      </c>
      <c r="E46" s="285">
        <v>94079083.629499614</v>
      </c>
      <c r="F46" s="287">
        <v>556461014.26949835</v>
      </c>
      <c r="G46" s="287">
        <v>139115253.56737459</v>
      </c>
      <c r="H46" s="284" t="s">
        <v>364</v>
      </c>
      <c r="I46" s="287">
        <v>49341337.143625066</v>
      </c>
    </row>
    <row r="47" spans="1:9" x14ac:dyDescent="0.25">
      <c r="A47" s="284" t="s">
        <v>390</v>
      </c>
      <c r="B47" s="285">
        <v>202401678.43000662</v>
      </c>
      <c r="C47" s="285">
        <v>209580894.43000531</v>
      </c>
      <c r="D47" s="286">
        <v>60823583.879997186</v>
      </c>
      <c r="E47" s="285">
        <v>122621708.98180199</v>
      </c>
      <c r="F47" s="287">
        <v>595427865.72181106</v>
      </c>
      <c r="G47" s="287">
        <v>148856966.43045276</v>
      </c>
      <c r="H47" s="284" t="s">
        <v>133</v>
      </c>
      <c r="I47" s="287">
        <v>58940536.189174943</v>
      </c>
    </row>
    <row r="48" spans="1:9" x14ac:dyDescent="0.25">
      <c r="A48" s="284" t="s">
        <v>136</v>
      </c>
      <c r="B48" s="285">
        <v>92185346.860001177</v>
      </c>
      <c r="C48" s="285">
        <v>99558915.120001018</v>
      </c>
      <c r="D48" s="286">
        <v>24004845.199999832</v>
      </c>
      <c r="E48" s="285">
        <v>59090333.667370096</v>
      </c>
      <c r="F48" s="287">
        <v>274839440.84737211</v>
      </c>
      <c r="G48" s="287">
        <v>68709860.211843029</v>
      </c>
      <c r="H48" s="284" t="s">
        <v>134</v>
      </c>
      <c r="I48" s="287">
        <v>139115253.56737459</v>
      </c>
    </row>
    <row r="49" spans="1:9" x14ac:dyDescent="0.25">
      <c r="A49" s="288" t="s">
        <v>405</v>
      </c>
      <c r="B49" s="289">
        <v>2582576.1700000139</v>
      </c>
      <c r="C49" s="289">
        <v>31274439.489999969</v>
      </c>
      <c r="D49" s="290">
        <v>3919709.4600000009</v>
      </c>
      <c r="E49" s="289">
        <v>7584486.8639999758</v>
      </c>
      <c r="F49" s="291">
        <v>45361211.98399996</v>
      </c>
      <c r="G49" s="291">
        <v>11340302.99599999</v>
      </c>
      <c r="H49" s="284" t="s">
        <v>390</v>
      </c>
      <c r="I49" s="287">
        <v>148856966.43045276</v>
      </c>
    </row>
    <row r="50" spans="1:9" ht="30" x14ac:dyDescent="0.25">
      <c r="A50" s="292" t="s">
        <v>246</v>
      </c>
      <c r="B50" s="293">
        <v>619414534.95000803</v>
      </c>
      <c r="C50" s="293">
        <v>726212700.06999874</v>
      </c>
      <c r="D50" s="294">
        <v>182404981.70000178</v>
      </c>
      <c r="E50" s="294">
        <v>377184809.43386537</v>
      </c>
      <c r="F50" s="294">
        <v>1905217026.1538739</v>
      </c>
      <c r="G50" s="294">
        <v>476304256.53846842</v>
      </c>
      <c r="H50" s="284" t="s">
        <v>136</v>
      </c>
      <c r="I50" s="287">
        <v>68709860.211843029</v>
      </c>
    </row>
    <row r="51" spans="1:9" x14ac:dyDescent="0.25">
      <c r="H51" s="288" t="s">
        <v>405</v>
      </c>
      <c r="I51" s="291">
        <v>11340302.99599999</v>
      </c>
    </row>
    <row r="52" spans="1:9" ht="30" x14ac:dyDescent="0.25">
      <c r="H52" s="292" t="s">
        <v>246</v>
      </c>
      <c r="I52" s="293">
        <v>476304256.53846842</v>
      </c>
    </row>
  </sheetData>
  <mergeCells count="8">
    <mergeCell ref="H42:I43"/>
    <mergeCell ref="A41:G41"/>
    <mergeCell ref="H2:I3"/>
    <mergeCell ref="A14:G14"/>
    <mergeCell ref="A15:G15"/>
    <mergeCell ref="A26:G26"/>
    <mergeCell ref="A27:G27"/>
    <mergeCell ref="A40:G40"/>
  </mergeCells>
  <pageMargins left="0.75" right="0.75" top="1" bottom="1" header="0.5" footer="0.5"/>
  <pageSetup orientation="portrait" r:id="rId1"/>
  <drawing r:id="rId2"/>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3" sqref="A3:B3"/>
    </sheetView>
  </sheetViews>
  <sheetFormatPr baseColWidth="10" defaultRowHeight="15.75" x14ac:dyDescent="0.25"/>
  <cols>
    <col min="1" max="1" width="17.125" customWidth="1"/>
    <col min="2" max="2" width="19.875" customWidth="1"/>
  </cols>
  <sheetData>
    <row r="1" spans="1:2" x14ac:dyDescent="0.25">
      <c r="A1" s="534" t="s">
        <v>442</v>
      </c>
      <c r="B1" s="534"/>
    </row>
    <row r="2" spans="1:2" ht="27" customHeight="1" x14ac:dyDescent="0.25">
      <c r="A2" s="534"/>
      <c r="B2" s="534"/>
    </row>
    <row r="3" spans="1:2" x14ac:dyDescent="0.25">
      <c r="A3" s="127" t="s">
        <v>132</v>
      </c>
      <c r="B3" s="127" t="s">
        <v>277</v>
      </c>
    </row>
    <row r="4" spans="1:2" x14ac:dyDescent="0.25">
      <c r="A4" s="284" t="s">
        <v>364</v>
      </c>
      <c r="B4" s="287">
        <v>24173914.682499997</v>
      </c>
    </row>
    <row r="5" spans="1:2" x14ac:dyDescent="0.25">
      <c r="A5" s="284" t="s">
        <v>133</v>
      </c>
      <c r="B5" s="287">
        <v>19594247.244999997</v>
      </c>
    </row>
    <row r="6" spans="1:2" x14ac:dyDescent="0.25">
      <c r="A6" s="284" t="s">
        <v>134</v>
      </c>
      <c r="B6" s="287">
        <v>61497964.572499946</v>
      </c>
    </row>
    <row r="7" spans="1:2" x14ac:dyDescent="0.25">
      <c r="A7" s="284" t="s">
        <v>390</v>
      </c>
      <c r="B7" s="287">
        <v>53360852.262500152</v>
      </c>
    </row>
    <row r="8" spans="1:2" x14ac:dyDescent="0.25">
      <c r="A8" s="284" t="s">
        <v>136</v>
      </c>
      <c r="B8" s="287">
        <v>24263398.542500023</v>
      </c>
    </row>
    <row r="9" spans="1:2" x14ac:dyDescent="0.25">
      <c r="A9" s="288" t="s">
        <v>405</v>
      </c>
      <c r="B9" s="291">
        <v>0</v>
      </c>
    </row>
    <row r="10" spans="1:2" ht="30" x14ac:dyDescent="0.25">
      <c r="A10" s="292" t="s">
        <v>246</v>
      </c>
      <c r="B10" s="293">
        <v>182890377.30499932</v>
      </c>
    </row>
  </sheetData>
  <mergeCells count="1">
    <mergeCell ref="A1:B2"/>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H1" workbookViewId="0">
      <selection activeCell="S10" sqref="S10"/>
    </sheetView>
  </sheetViews>
  <sheetFormatPr baseColWidth="10" defaultRowHeight="15.75" x14ac:dyDescent="0.25"/>
  <cols>
    <col min="1" max="1" width="22" customWidth="1"/>
    <col min="2" max="5" width="14" bestFit="1" customWidth="1"/>
    <col min="6" max="6" width="15.375" bestFit="1" customWidth="1"/>
    <col min="7" max="7" width="14" bestFit="1" customWidth="1"/>
    <col min="8" max="8" width="22" customWidth="1"/>
    <col min="9" max="9" width="17.375" customWidth="1"/>
  </cols>
  <sheetData>
    <row r="1" spans="1:9" ht="30" x14ac:dyDescent="0.25">
      <c r="A1" s="124" t="s">
        <v>132</v>
      </c>
      <c r="B1" s="125">
        <v>2010</v>
      </c>
      <c r="C1" s="125">
        <v>2011</v>
      </c>
      <c r="D1" s="126">
        <v>2012</v>
      </c>
      <c r="E1" s="125">
        <v>2013</v>
      </c>
      <c r="F1" s="127" t="s">
        <v>276</v>
      </c>
      <c r="G1" s="127" t="s">
        <v>277</v>
      </c>
      <c r="H1" s="530" t="s">
        <v>441</v>
      </c>
      <c r="I1" s="530"/>
    </row>
    <row r="2" spans="1:9" ht="36" customHeight="1" x14ac:dyDescent="0.25">
      <c r="H2" s="520"/>
      <c r="I2" s="520"/>
    </row>
    <row r="3" spans="1:9" ht="30" x14ac:dyDescent="0.25">
      <c r="A3" s="284" t="s">
        <v>364</v>
      </c>
      <c r="B3" s="285">
        <v>61801788.07000035</v>
      </c>
      <c r="C3" s="285">
        <v>72802709.75000003</v>
      </c>
      <c r="D3" s="286">
        <v>15093506.889999978</v>
      </c>
      <c r="E3" s="285">
        <v>47667343.864499912</v>
      </c>
      <c r="F3" s="287">
        <v>197365348.57450026</v>
      </c>
      <c r="G3" s="287">
        <v>49341337.143625066</v>
      </c>
      <c r="H3" s="127" t="s">
        <v>132</v>
      </c>
      <c r="I3" s="127" t="s">
        <v>277</v>
      </c>
    </row>
    <row r="4" spans="1:9" x14ac:dyDescent="0.25">
      <c r="A4" s="284" t="s">
        <v>133</v>
      </c>
      <c r="B4" s="285">
        <v>75887195.929999992</v>
      </c>
      <c r="C4" s="285">
        <v>91219264.20999983</v>
      </c>
      <c r="D4" s="286">
        <v>22513832.190000024</v>
      </c>
      <c r="E4" s="285">
        <v>46141852.426699936</v>
      </c>
      <c r="F4" s="287">
        <v>235762144.75669977</v>
      </c>
      <c r="G4" s="287">
        <v>58940536.189174943</v>
      </c>
      <c r="H4" s="284" t="s">
        <v>364</v>
      </c>
      <c r="I4" s="287">
        <v>49341337.143625066</v>
      </c>
    </row>
    <row r="5" spans="1:9" x14ac:dyDescent="0.25">
      <c r="A5" s="284" t="s">
        <v>134</v>
      </c>
      <c r="B5" s="285">
        <v>184555949.48999763</v>
      </c>
      <c r="C5" s="285">
        <v>221776477.07000172</v>
      </c>
      <c r="D5" s="286">
        <v>56049504.079999477</v>
      </c>
      <c r="E5" s="285">
        <v>94079083.629499614</v>
      </c>
      <c r="F5" s="287">
        <v>556461014.26949835</v>
      </c>
      <c r="G5" s="287">
        <v>139115253.56737459</v>
      </c>
      <c r="H5" s="284" t="s">
        <v>133</v>
      </c>
      <c r="I5" s="287">
        <v>58940536.189174943</v>
      </c>
    </row>
    <row r="6" spans="1:9" x14ac:dyDescent="0.25">
      <c r="A6" s="284" t="s">
        <v>390</v>
      </c>
      <c r="B6" s="285">
        <v>202401678.43000662</v>
      </c>
      <c r="C6" s="285">
        <v>209580894.43000531</v>
      </c>
      <c r="D6" s="286">
        <v>60823583.879997186</v>
      </c>
      <c r="E6" s="285">
        <v>122621708.98180199</v>
      </c>
      <c r="F6" s="287">
        <v>595427865.72181106</v>
      </c>
      <c r="G6" s="287">
        <v>148856966.43045276</v>
      </c>
      <c r="H6" s="284" t="s">
        <v>134</v>
      </c>
      <c r="I6" s="287">
        <v>139115253.56737459</v>
      </c>
    </row>
    <row r="7" spans="1:9" x14ac:dyDescent="0.25">
      <c r="A7" s="284" t="s">
        <v>136</v>
      </c>
      <c r="B7" s="285">
        <v>92185346.860001177</v>
      </c>
      <c r="C7" s="285">
        <v>99558915.120001018</v>
      </c>
      <c r="D7" s="286">
        <v>24004845.199999832</v>
      </c>
      <c r="E7" s="285">
        <v>59090333.667370096</v>
      </c>
      <c r="F7" s="287">
        <v>274839440.84737211</v>
      </c>
      <c r="G7" s="287">
        <v>68709860.211843029</v>
      </c>
      <c r="H7" s="284" t="s">
        <v>390</v>
      </c>
      <c r="I7" s="287">
        <v>148856966.43045276</v>
      </c>
    </row>
    <row r="8" spans="1:9" x14ac:dyDescent="0.25">
      <c r="A8" s="288" t="s">
        <v>405</v>
      </c>
      <c r="B8" s="289">
        <v>2582576.1700000139</v>
      </c>
      <c r="C8" s="289">
        <v>31274439.489999969</v>
      </c>
      <c r="D8" s="290">
        <v>3919709.4600000009</v>
      </c>
      <c r="E8" s="289">
        <v>7584486.8639999758</v>
      </c>
      <c r="F8" s="291">
        <v>45361211.98399996</v>
      </c>
      <c r="G8" s="291">
        <v>11340302.99599999</v>
      </c>
      <c r="H8" s="284" t="s">
        <v>136</v>
      </c>
      <c r="I8" s="287">
        <v>68709860.211843029</v>
      </c>
    </row>
    <row r="9" spans="1:9" ht="16.5" customHeight="1" x14ac:dyDescent="0.25">
      <c r="A9" s="292" t="s">
        <v>246</v>
      </c>
      <c r="B9" s="293">
        <v>619414534.95000803</v>
      </c>
      <c r="C9" s="293">
        <v>726212700.06999874</v>
      </c>
      <c r="D9" s="294">
        <v>182404981.70000178</v>
      </c>
      <c r="E9" s="294">
        <v>377184809.43386537</v>
      </c>
      <c r="F9" s="294">
        <v>1905217026.1538739</v>
      </c>
      <c r="G9" s="294">
        <v>476304256.53846842</v>
      </c>
      <c r="H9" s="288" t="s">
        <v>405</v>
      </c>
      <c r="I9" s="291">
        <v>11340302.99599999</v>
      </c>
    </row>
    <row r="10" spans="1:9" ht="30" x14ac:dyDescent="0.25">
      <c r="H10" s="292" t="s">
        <v>246</v>
      </c>
      <c r="I10" s="293">
        <v>476304256.53846842</v>
      </c>
    </row>
  </sheetData>
  <mergeCells count="1">
    <mergeCell ref="H1:I2"/>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80" zoomScaleNormal="80" workbookViewId="0">
      <selection sqref="A1:I1"/>
    </sheetView>
  </sheetViews>
  <sheetFormatPr baseColWidth="10" defaultRowHeight="15.75" x14ac:dyDescent="0.25"/>
  <cols>
    <col min="1" max="1" width="26.125" customWidth="1"/>
    <col min="2" max="3" width="7.875" customWidth="1"/>
    <col min="4" max="4" width="5.625" customWidth="1"/>
    <col min="5" max="5" width="35" customWidth="1"/>
    <col min="6" max="8" width="14" customWidth="1"/>
    <col min="9" max="9" width="13.5" customWidth="1"/>
  </cols>
  <sheetData>
    <row r="1" spans="1:9" ht="36.950000000000003" customHeight="1" x14ac:dyDescent="0.25">
      <c r="A1" s="365" t="s">
        <v>410</v>
      </c>
      <c r="B1" s="366"/>
      <c r="C1" s="366"/>
      <c r="D1" s="366"/>
      <c r="E1" s="366"/>
      <c r="F1" s="366"/>
      <c r="G1" s="366"/>
      <c r="H1" s="366"/>
      <c r="I1" s="366"/>
    </row>
    <row r="2" spans="1:9" ht="29.1" customHeight="1" x14ac:dyDescent="0.25">
      <c r="A2" s="367" t="s">
        <v>60</v>
      </c>
      <c r="B2" s="23"/>
      <c r="C2" s="369" t="s">
        <v>61</v>
      </c>
      <c r="D2" s="370"/>
      <c r="E2" s="371"/>
      <c r="F2" s="375" t="s">
        <v>62</v>
      </c>
      <c r="G2" s="376"/>
      <c r="H2" s="376"/>
      <c r="I2" s="376"/>
    </row>
    <row r="3" spans="1:9" ht="50.1" customHeight="1" x14ac:dyDescent="0.25">
      <c r="A3" s="368"/>
      <c r="B3" s="23"/>
      <c r="C3" s="372"/>
      <c r="D3" s="373"/>
      <c r="E3" s="374"/>
      <c r="F3" s="24" t="s">
        <v>7</v>
      </c>
      <c r="G3" s="24" t="s">
        <v>9</v>
      </c>
      <c r="H3" s="24" t="s">
        <v>63</v>
      </c>
      <c r="I3" s="24" t="s">
        <v>64</v>
      </c>
    </row>
    <row r="4" spans="1:9" ht="29.1" customHeight="1" x14ac:dyDescent="0.25">
      <c r="A4" s="25" t="s">
        <v>65</v>
      </c>
      <c r="B4" s="26">
        <v>1</v>
      </c>
      <c r="C4" s="377" t="s">
        <v>66</v>
      </c>
      <c r="D4" s="377"/>
      <c r="E4" s="378"/>
      <c r="F4" s="27" t="s">
        <v>67</v>
      </c>
      <c r="G4" s="27" t="s">
        <v>67</v>
      </c>
      <c r="H4" s="27"/>
      <c r="I4" s="27"/>
    </row>
    <row r="5" spans="1:9" ht="29.1" customHeight="1" x14ac:dyDescent="0.25">
      <c r="A5" s="388" t="s">
        <v>68</v>
      </c>
      <c r="B5" s="28">
        <v>2</v>
      </c>
      <c r="C5" s="391" t="s">
        <v>69</v>
      </c>
      <c r="D5" s="392"/>
      <c r="E5" s="393"/>
      <c r="F5" s="27" t="s">
        <v>67</v>
      </c>
      <c r="G5" s="27" t="s">
        <v>67</v>
      </c>
      <c r="H5" s="27"/>
      <c r="I5" s="27"/>
    </row>
    <row r="6" spans="1:9" ht="29.1" customHeight="1" x14ac:dyDescent="0.25">
      <c r="A6" s="389"/>
      <c r="B6" s="29">
        <v>3</v>
      </c>
      <c r="C6" s="384" t="s">
        <v>70</v>
      </c>
      <c r="D6" s="384"/>
      <c r="E6" s="384"/>
      <c r="F6" s="27" t="s">
        <v>67</v>
      </c>
      <c r="G6" s="27" t="s">
        <v>67</v>
      </c>
      <c r="H6" s="27" t="s">
        <v>67</v>
      </c>
      <c r="I6" s="27"/>
    </row>
    <row r="7" spans="1:9" ht="29.1" customHeight="1" x14ac:dyDescent="0.25">
      <c r="A7" s="389"/>
      <c r="B7" s="14">
        <v>4</v>
      </c>
      <c r="C7" s="382" t="s">
        <v>71</v>
      </c>
      <c r="D7" s="382"/>
      <c r="E7" s="383"/>
      <c r="F7" s="27" t="s">
        <v>67</v>
      </c>
      <c r="G7" s="27" t="s">
        <v>67</v>
      </c>
      <c r="H7" s="27"/>
      <c r="I7" s="27"/>
    </row>
    <row r="8" spans="1:9" ht="29.1" customHeight="1" x14ac:dyDescent="0.25">
      <c r="A8" s="389"/>
      <c r="B8" s="30">
        <v>5</v>
      </c>
      <c r="C8" s="394" t="s">
        <v>72</v>
      </c>
      <c r="D8" s="394"/>
      <c r="E8" s="394"/>
      <c r="F8" s="27" t="s">
        <v>67</v>
      </c>
      <c r="G8" s="27" t="s">
        <v>67</v>
      </c>
      <c r="H8" s="27"/>
      <c r="I8" s="27"/>
    </row>
    <row r="9" spans="1:9" ht="29.1" customHeight="1" x14ac:dyDescent="0.25">
      <c r="A9" s="389"/>
      <c r="B9" s="31">
        <v>6</v>
      </c>
      <c r="C9" s="381" t="s">
        <v>73</v>
      </c>
      <c r="D9" s="382"/>
      <c r="E9" s="383"/>
      <c r="F9" s="27" t="s">
        <v>67</v>
      </c>
      <c r="G9" s="27"/>
      <c r="H9" s="27"/>
      <c r="I9" s="27"/>
    </row>
    <row r="10" spans="1:9" ht="29.1" customHeight="1" x14ac:dyDescent="0.25">
      <c r="A10" s="389"/>
      <c r="B10" s="30">
        <v>7</v>
      </c>
      <c r="C10" s="380" t="s">
        <v>74</v>
      </c>
      <c r="D10" s="377"/>
      <c r="E10" s="378"/>
      <c r="F10" s="27" t="s">
        <v>67</v>
      </c>
      <c r="G10" s="32"/>
      <c r="H10" s="27" t="s">
        <v>67</v>
      </c>
      <c r="I10" s="27"/>
    </row>
    <row r="11" spans="1:9" ht="29.1" customHeight="1" x14ac:dyDescent="0.25">
      <c r="A11" s="390"/>
      <c r="B11" s="30">
        <v>8</v>
      </c>
      <c r="C11" s="384" t="s">
        <v>75</v>
      </c>
      <c r="D11" s="384"/>
      <c r="E11" s="384"/>
      <c r="F11" s="27" t="s">
        <v>67</v>
      </c>
      <c r="G11" s="32"/>
      <c r="H11" s="27" t="s">
        <v>67</v>
      </c>
      <c r="I11" s="27"/>
    </row>
    <row r="12" spans="1:9" ht="29.1" customHeight="1" x14ac:dyDescent="0.25">
      <c r="A12" s="385" t="s">
        <v>76</v>
      </c>
      <c r="B12" s="33">
        <v>9</v>
      </c>
      <c r="C12" s="387" t="s">
        <v>77</v>
      </c>
      <c r="D12" s="387"/>
      <c r="E12" s="387"/>
      <c r="F12" s="27" t="s">
        <v>67</v>
      </c>
      <c r="G12" s="32"/>
      <c r="H12" s="27" t="s">
        <v>67</v>
      </c>
      <c r="I12" s="32"/>
    </row>
    <row r="13" spans="1:9" ht="29.1" customHeight="1" x14ac:dyDescent="0.25">
      <c r="A13" s="386"/>
      <c r="B13" s="34">
        <v>10</v>
      </c>
      <c r="C13" s="384" t="s">
        <v>78</v>
      </c>
      <c r="D13" s="384"/>
      <c r="E13" s="384"/>
      <c r="F13" s="27" t="s">
        <v>67</v>
      </c>
      <c r="G13" s="27" t="s">
        <v>67</v>
      </c>
      <c r="H13" s="32"/>
      <c r="I13" s="32"/>
    </row>
    <row r="14" spans="1:9" ht="29.1" customHeight="1" x14ac:dyDescent="0.25">
      <c r="A14" s="35" t="s">
        <v>79</v>
      </c>
      <c r="B14" s="36">
        <v>11</v>
      </c>
      <c r="C14" s="380" t="s">
        <v>80</v>
      </c>
      <c r="D14" s="377"/>
      <c r="E14" s="378"/>
      <c r="F14" s="27" t="s">
        <v>67</v>
      </c>
      <c r="G14" s="37"/>
      <c r="H14" s="27" t="s">
        <v>67</v>
      </c>
      <c r="I14" s="38"/>
    </row>
    <row r="15" spans="1:9" ht="29.1" customHeight="1" x14ac:dyDescent="0.25">
      <c r="A15" s="303" t="s">
        <v>409</v>
      </c>
      <c r="B15" s="36">
        <v>12</v>
      </c>
      <c r="C15" s="380" t="s">
        <v>81</v>
      </c>
      <c r="D15" s="377"/>
      <c r="E15" s="378"/>
      <c r="F15" s="27"/>
      <c r="G15" s="32"/>
      <c r="H15" s="38"/>
      <c r="I15" s="27" t="s">
        <v>67</v>
      </c>
    </row>
    <row r="16" spans="1:9" x14ac:dyDescent="0.25">
      <c r="A16" s="379" t="s">
        <v>363</v>
      </c>
      <c r="B16" s="379"/>
      <c r="C16" s="379"/>
      <c r="D16" s="379"/>
      <c r="E16" s="379"/>
      <c r="F16" s="379"/>
      <c r="G16" s="379"/>
      <c r="H16" s="379"/>
      <c r="I16" s="379"/>
    </row>
  </sheetData>
  <mergeCells count="19">
    <mergeCell ref="A16:I16"/>
    <mergeCell ref="C14:E14"/>
    <mergeCell ref="C15:E15"/>
    <mergeCell ref="C9:E9"/>
    <mergeCell ref="C10:E10"/>
    <mergeCell ref="C11:E11"/>
    <mergeCell ref="A12:A13"/>
    <mergeCell ref="C12:E12"/>
    <mergeCell ref="C13:E13"/>
    <mergeCell ref="A5:A11"/>
    <mergeCell ref="C5:E5"/>
    <mergeCell ref="C6:E6"/>
    <mergeCell ref="C7:E7"/>
    <mergeCell ref="C8:E8"/>
    <mergeCell ref="A1:I1"/>
    <mergeCell ref="A2:A3"/>
    <mergeCell ref="C2:E3"/>
    <mergeCell ref="F2:I2"/>
    <mergeCell ref="C4:E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22" zoomScale="80" zoomScaleNormal="80" workbookViewId="0">
      <selection activeCell="M10" sqref="M10"/>
    </sheetView>
  </sheetViews>
  <sheetFormatPr baseColWidth="10" defaultRowHeight="15.75" x14ac:dyDescent="0.25"/>
  <cols>
    <col min="1" max="1" width="7.125" customWidth="1"/>
    <col min="2" max="3" width="7.875" customWidth="1"/>
    <col min="4" max="4" width="5.625" customWidth="1"/>
    <col min="5" max="5" width="40.375" customWidth="1"/>
    <col min="6" max="6" width="12.875" customWidth="1"/>
    <col min="7" max="7" width="11.125" customWidth="1"/>
    <col min="8" max="8" width="14" customWidth="1"/>
  </cols>
  <sheetData>
    <row r="1" spans="1:8" ht="47.1" customHeight="1" x14ac:dyDescent="0.25">
      <c r="A1" s="398" t="s">
        <v>413</v>
      </c>
      <c r="B1" s="399"/>
      <c r="C1" s="399"/>
      <c r="D1" s="399"/>
      <c r="E1" s="399"/>
      <c r="F1" s="399"/>
      <c r="G1" s="399"/>
      <c r="H1" s="399"/>
    </row>
    <row r="2" spans="1:8" ht="23.1" customHeight="1" x14ac:dyDescent="0.25">
      <c r="A2" s="400" t="s">
        <v>0</v>
      </c>
      <c r="B2" s="400"/>
      <c r="C2" s="400"/>
      <c r="D2" s="400"/>
      <c r="E2" s="400"/>
      <c r="F2" s="400" t="s">
        <v>1</v>
      </c>
      <c r="G2" s="400"/>
      <c r="H2" s="400"/>
    </row>
    <row r="3" spans="1:8" ht="29.1" customHeight="1" x14ac:dyDescent="0.25">
      <c r="A3" s="1" t="s">
        <v>2</v>
      </c>
      <c r="B3" s="401" t="s">
        <v>3</v>
      </c>
      <c r="C3" s="401"/>
      <c r="D3" s="401"/>
      <c r="E3" s="401"/>
      <c r="F3" s="2"/>
      <c r="G3" s="2"/>
      <c r="H3" s="2"/>
    </row>
    <row r="4" spans="1:8" ht="21.95" customHeight="1" x14ac:dyDescent="0.25">
      <c r="A4" s="3"/>
      <c r="B4" s="4" t="s">
        <v>4</v>
      </c>
      <c r="C4" s="401" t="s">
        <v>5</v>
      </c>
      <c r="D4" s="401"/>
      <c r="E4" s="401"/>
      <c r="F4" s="5"/>
      <c r="G4" s="5"/>
      <c r="H4" s="4"/>
    </row>
    <row r="5" spans="1:8" ht="21.95" customHeight="1" x14ac:dyDescent="0.25">
      <c r="A5" s="395"/>
      <c r="B5" s="395"/>
      <c r="C5" s="395"/>
      <c r="D5" s="395"/>
      <c r="E5" s="395"/>
      <c r="F5" s="6" t="s">
        <v>6</v>
      </c>
      <c r="G5" s="387" t="s">
        <v>7</v>
      </c>
      <c r="H5" s="387"/>
    </row>
    <row r="6" spans="1:8" ht="21.95" customHeight="1" x14ac:dyDescent="0.25">
      <c r="A6" s="395"/>
      <c r="B6" s="395"/>
      <c r="C6" s="395"/>
      <c r="D6" s="395"/>
      <c r="E6" s="395"/>
      <c r="F6" s="7" t="s">
        <v>8</v>
      </c>
      <c r="G6" s="396" t="s">
        <v>9</v>
      </c>
      <c r="H6" s="396"/>
    </row>
    <row r="7" spans="1:8" ht="21.95" customHeight="1" x14ac:dyDescent="0.25">
      <c r="A7" s="8"/>
      <c r="B7" s="4" t="s">
        <v>10</v>
      </c>
      <c r="C7" s="397" t="s">
        <v>11</v>
      </c>
      <c r="D7" s="397"/>
      <c r="E7" s="397"/>
      <c r="F7" s="5"/>
      <c r="G7" s="5"/>
      <c r="H7" s="4"/>
    </row>
    <row r="8" spans="1:8" ht="21.95" customHeight="1" x14ac:dyDescent="0.25">
      <c r="A8" s="395"/>
      <c r="B8" s="395"/>
      <c r="C8" s="395"/>
      <c r="D8" s="395"/>
      <c r="E8" s="395"/>
      <c r="F8" s="6" t="s">
        <v>6</v>
      </c>
      <c r="G8" s="387" t="s">
        <v>7</v>
      </c>
      <c r="H8" s="387"/>
    </row>
    <row r="9" spans="1:8" ht="21.95" customHeight="1" x14ac:dyDescent="0.25">
      <c r="A9" s="395"/>
      <c r="B9" s="395"/>
      <c r="C9" s="395"/>
      <c r="D9" s="395"/>
      <c r="E9" s="395"/>
      <c r="F9" s="7" t="s">
        <v>8</v>
      </c>
      <c r="G9" s="396" t="s">
        <v>9</v>
      </c>
      <c r="H9" s="396"/>
    </row>
    <row r="10" spans="1:8" ht="21.95" customHeight="1" x14ac:dyDescent="0.25">
      <c r="A10" s="9"/>
      <c r="B10" s="10" t="s">
        <v>12</v>
      </c>
      <c r="C10" s="402" t="s">
        <v>13</v>
      </c>
      <c r="D10" s="402"/>
      <c r="E10" s="402"/>
      <c r="F10" s="5"/>
      <c r="G10" s="5"/>
      <c r="H10" s="5"/>
    </row>
    <row r="11" spans="1:8" ht="21.95" customHeight="1" x14ac:dyDescent="0.25">
      <c r="A11" s="395"/>
      <c r="B11" s="395"/>
      <c r="C11" s="395"/>
      <c r="D11" s="395"/>
      <c r="E11" s="395"/>
      <c r="F11" s="6" t="s">
        <v>14</v>
      </c>
      <c r="G11" s="387" t="s">
        <v>7</v>
      </c>
      <c r="H11" s="387"/>
    </row>
    <row r="12" spans="1:8" ht="21.95" customHeight="1" x14ac:dyDescent="0.25">
      <c r="A12" s="395"/>
      <c r="B12" s="395"/>
      <c r="C12" s="395"/>
      <c r="D12" s="395"/>
      <c r="E12" s="395"/>
      <c r="F12" s="7" t="s">
        <v>15</v>
      </c>
      <c r="G12" s="396" t="s">
        <v>9</v>
      </c>
      <c r="H12" s="396"/>
    </row>
    <row r="13" spans="1:8" ht="21.95" customHeight="1" x14ac:dyDescent="0.25">
      <c r="A13" s="395"/>
      <c r="B13" s="395"/>
      <c r="C13" s="395"/>
      <c r="D13" s="395"/>
      <c r="E13" s="395"/>
      <c r="F13" s="7" t="s">
        <v>16</v>
      </c>
      <c r="G13" s="396" t="s">
        <v>17</v>
      </c>
      <c r="H13" s="396"/>
    </row>
    <row r="14" spans="1:8" ht="21.95" customHeight="1" x14ac:dyDescent="0.25">
      <c r="A14" s="9"/>
      <c r="B14" s="10" t="s">
        <v>18</v>
      </c>
      <c r="C14" s="402" t="s">
        <v>19</v>
      </c>
      <c r="D14" s="402"/>
      <c r="E14" s="402"/>
      <c r="F14" s="4"/>
      <c r="G14" s="5"/>
      <c r="H14" s="4"/>
    </row>
    <row r="15" spans="1:8" ht="21.95" customHeight="1" x14ac:dyDescent="0.25">
      <c r="A15" s="395"/>
      <c r="B15" s="395"/>
      <c r="C15" s="395"/>
      <c r="D15" s="395"/>
      <c r="E15" s="395"/>
      <c r="F15" s="11" t="s">
        <v>20</v>
      </c>
      <c r="G15" s="396" t="s">
        <v>9</v>
      </c>
      <c r="H15" s="396"/>
    </row>
    <row r="16" spans="1:8" ht="21.95" customHeight="1" x14ac:dyDescent="0.25">
      <c r="A16" s="12"/>
      <c r="B16" s="13" t="s">
        <v>21</v>
      </c>
      <c r="C16" s="403" t="s">
        <v>22</v>
      </c>
      <c r="D16" s="403"/>
      <c r="E16" s="403"/>
      <c r="F16" s="4"/>
      <c r="G16" s="5"/>
      <c r="H16" s="4"/>
    </row>
    <row r="17" spans="1:8" ht="21.95" customHeight="1" x14ac:dyDescent="0.25">
      <c r="A17" s="404"/>
      <c r="B17" s="404"/>
      <c r="C17" s="404"/>
      <c r="D17" s="404"/>
      <c r="E17" s="404"/>
      <c r="F17" s="14" t="s">
        <v>23</v>
      </c>
      <c r="G17" s="387" t="s">
        <v>7</v>
      </c>
      <c r="H17" s="387"/>
    </row>
    <row r="18" spans="1:8" ht="21.95" customHeight="1" x14ac:dyDescent="0.25">
      <c r="A18" s="12" t="s">
        <v>24</v>
      </c>
      <c r="B18" s="401" t="s">
        <v>25</v>
      </c>
      <c r="C18" s="401"/>
      <c r="D18" s="401"/>
      <c r="E18" s="401"/>
      <c r="F18" s="15"/>
      <c r="G18" s="15"/>
      <c r="H18" s="15"/>
    </row>
    <row r="19" spans="1:8" ht="21.95" customHeight="1" x14ac:dyDescent="0.25">
      <c r="A19" s="16"/>
      <c r="B19" s="13" t="s">
        <v>26</v>
      </c>
      <c r="C19" s="401" t="s">
        <v>27</v>
      </c>
      <c r="D19" s="401"/>
      <c r="E19" s="401"/>
      <c r="F19" s="4"/>
      <c r="G19" s="5"/>
      <c r="H19" s="4"/>
    </row>
    <row r="20" spans="1:8" ht="21.95" customHeight="1" x14ac:dyDescent="0.25">
      <c r="A20" s="404"/>
      <c r="B20" s="404"/>
      <c r="C20" s="404"/>
      <c r="D20" s="404"/>
      <c r="E20" s="404"/>
      <c r="F20" s="6" t="s">
        <v>28</v>
      </c>
      <c r="G20" s="387" t="s">
        <v>7</v>
      </c>
      <c r="H20" s="387"/>
    </row>
    <row r="21" spans="1:8" ht="21.95" customHeight="1" x14ac:dyDescent="0.25">
      <c r="A21" s="404"/>
      <c r="B21" s="404"/>
      <c r="C21" s="404"/>
      <c r="D21" s="404"/>
      <c r="E21" s="404"/>
      <c r="F21" s="7" t="s">
        <v>29</v>
      </c>
      <c r="G21" s="396" t="s">
        <v>9</v>
      </c>
      <c r="H21" s="396"/>
    </row>
    <row r="22" spans="1:8" ht="21.95" customHeight="1" x14ac:dyDescent="0.25">
      <c r="A22" s="404"/>
      <c r="B22" s="404"/>
      <c r="C22" s="404"/>
      <c r="D22" s="404"/>
      <c r="E22" s="404"/>
      <c r="F22" s="7" t="s">
        <v>30</v>
      </c>
      <c r="G22" s="396" t="s">
        <v>31</v>
      </c>
      <c r="H22" s="396"/>
    </row>
    <row r="23" spans="1:8" ht="21.95" customHeight="1" x14ac:dyDescent="0.25">
      <c r="A23" s="17"/>
      <c r="B23" s="8" t="s">
        <v>32</v>
      </c>
      <c r="C23" s="402" t="s">
        <v>33</v>
      </c>
      <c r="D23" s="402"/>
      <c r="E23" s="402"/>
      <c r="F23" s="4"/>
      <c r="G23" s="5"/>
      <c r="H23" s="4"/>
    </row>
    <row r="24" spans="1:8" ht="21.95" customHeight="1" x14ac:dyDescent="0.25">
      <c r="A24" s="395"/>
      <c r="B24" s="395"/>
      <c r="C24" s="395"/>
      <c r="D24" s="395"/>
      <c r="E24" s="395"/>
      <c r="F24" s="7" t="s">
        <v>34</v>
      </c>
      <c r="G24" s="396" t="s">
        <v>7</v>
      </c>
      <c r="H24" s="396"/>
    </row>
    <row r="25" spans="1:8" ht="21.95" customHeight="1" x14ac:dyDescent="0.25">
      <c r="A25" s="395"/>
      <c r="B25" s="395"/>
      <c r="C25" s="395"/>
      <c r="D25" s="395"/>
      <c r="E25" s="395"/>
      <c r="F25" s="7" t="s">
        <v>35</v>
      </c>
      <c r="G25" s="396" t="s">
        <v>9</v>
      </c>
      <c r="H25" s="396"/>
    </row>
    <row r="26" spans="1:8" ht="21.95" customHeight="1" x14ac:dyDescent="0.25">
      <c r="A26" s="18" t="s">
        <v>36</v>
      </c>
      <c r="B26" s="401" t="s">
        <v>37</v>
      </c>
      <c r="C26" s="401"/>
      <c r="D26" s="401"/>
      <c r="E26" s="401"/>
      <c r="F26" s="19"/>
      <c r="G26" s="19"/>
      <c r="H26" s="19"/>
    </row>
    <row r="27" spans="1:8" ht="21.95" customHeight="1" x14ac:dyDescent="0.25">
      <c r="A27" s="18"/>
      <c r="B27" s="18" t="s">
        <v>38</v>
      </c>
      <c r="C27" s="401" t="s">
        <v>39</v>
      </c>
      <c r="D27" s="401"/>
      <c r="E27" s="401"/>
      <c r="F27" s="4"/>
      <c r="G27" s="5"/>
      <c r="H27" s="4"/>
    </row>
    <row r="28" spans="1:8" ht="21.95" customHeight="1" x14ac:dyDescent="0.25">
      <c r="A28" s="405"/>
      <c r="B28" s="405"/>
      <c r="C28" s="405"/>
      <c r="D28" s="405"/>
      <c r="E28" s="405"/>
      <c r="F28" s="6" t="s">
        <v>40</v>
      </c>
      <c r="G28" s="387" t="s">
        <v>7</v>
      </c>
      <c r="H28" s="387"/>
    </row>
    <row r="29" spans="1:8" ht="21.95" customHeight="1" x14ac:dyDescent="0.25">
      <c r="A29" s="405"/>
      <c r="B29" s="405"/>
      <c r="C29" s="405"/>
      <c r="D29" s="405"/>
      <c r="E29" s="405"/>
      <c r="F29" s="7" t="s">
        <v>41</v>
      </c>
      <c r="G29" s="396" t="s">
        <v>31</v>
      </c>
      <c r="H29" s="396"/>
    </row>
    <row r="30" spans="1:8" ht="21.95" customHeight="1" x14ac:dyDescent="0.25">
      <c r="A30" s="4"/>
      <c r="B30" s="4" t="s">
        <v>42</v>
      </c>
      <c r="C30" s="397" t="s">
        <v>43</v>
      </c>
      <c r="D30" s="397"/>
      <c r="E30" s="397"/>
      <c r="F30" s="4"/>
      <c r="G30" s="5"/>
      <c r="H30" s="4"/>
    </row>
    <row r="31" spans="1:8" ht="21.95" customHeight="1" x14ac:dyDescent="0.25">
      <c r="A31" s="405"/>
      <c r="B31" s="405"/>
      <c r="C31" s="405"/>
      <c r="D31" s="405"/>
      <c r="E31" s="405"/>
      <c r="F31" s="6" t="s">
        <v>44</v>
      </c>
      <c r="G31" s="387" t="s">
        <v>7</v>
      </c>
      <c r="H31" s="387"/>
    </row>
    <row r="32" spans="1:8" ht="21.95" customHeight="1" x14ac:dyDescent="0.25">
      <c r="A32" s="405"/>
      <c r="B32" s="405"/>
      <c r="C32" s="405"/>
      <c r="D32" s="405"/>
      <c r="E32" s="405"/>
      <c r="F32" s="7" t="s">
        <v>45</v>
      </c>
      <c r="G32" s="396" t="s">
        <v>9</v>
      </c>
      <c r="H32" s="396"/>
    </row>
    <row r="33" spans="1:8" ht="27.75" customHeight="1" x14ac:dyDescent="0.25">
      <c r="A33" s="4" t="s">
        <v>46</v>
      </c>
      <c r="B33" s="401" t="s">
        <v>47</v>
      </c>
      <c r="C33" s="401"/>
      <c r="D33" s="401"/>
      <c r="E33" s="401"/>
      <c r="F33" s="19"/>
      <c r="G33" s="19"/>
      <c r="H33" s="19"/>
    </row>
    <row r="34" spans="1:8" ht="21.95" customHeight="1" x14ac:dyDescent="0.25">
      <c r="A34" s="18"/>
      <c r="B34" s="4" t="s">
        <v>48</v>
      </c>
      <c r="C34" s="401" t="s">
        <v>49</v>
      </c>
      <c r="D34" s="401"/>
      <c r="E34" s="401"/>
      <c r="F34" s="4"/>
      <c r="G34" s="5"/>
      <c r="H34" s="4"/>
    </row>
    <row r="35" spans="1:8" ht="21.95" customHeight="1" x14ac:dyDescent="0.25">
      <c r="A35" s="405"/>
      <c r="B35" s="405"/>
      <c r="C35" s="405"/>
      <c r="D35" s="405"/>
      <c r="E35" s="405"/>
      <c r="F35" s="6" t="s">
        <v>50</v>
      </c>
      <c r="G35" s="387" t="s">
        <v>7</v>
      </c>
      <c r="H35" s="387"/>
    </row>
    <row r="36" spans="1:8" ht="21.95" customHeight="1" x14ac:dyDescent="0.25">
      <c r="A36" s="405"/>
      <c r="B36" s="405"/>
      <c r="C36" s="405"/>
      <c r="D36" s="405"/>
      <c r="E36" s="405"/>
      <c r="F36" s="7" t="s">
        <v>51</v>
      </c>
      <c r="G36" s="396" t="s">
        <v>31</v>
      </c>
      <c r="H36" s="396"/>
    </row>
    <row r="37" spans="1:8" ht="21.95" customHeight="1" x14ac:dyDescent="0.25">
      <c r="A37" s="20"/>
      <c r="B37" s="4" t="s">
        <v>52</v>
      </c>
      <c r="C37" s="397" t="s">
        <v>53</v>
      </c>
      <c r="D37" s="397"/>
      <c r="E37" s="397"/>
      <c r="F37" s="4"/>
      <c r="G37" s="5"/>
      <c r="H37" s="4"/>
    </row>
    <row r="38" spans="1:8" ht="21.95" customHeight="1" x14ac:dyDescent="0.25">
      <c r="A38" s="405"/>
      <c r="B38" s="405"/>
      <c r="C38" s="405"/>
      <c r="D38" s="405"/>
      <c r="E38" s="405"/>
      <c r="F38" s="6" t="s">
        <v>54</v>
      </c>
      <c r="G38" s="387" t="s">
        <v>7</v>
      </c>
      <c r="H38" s="387"/>
    </row>
    <row r="39" spans="1:8" ht="21.95" customHeight="1" x14ac:dyDescent="0.25">
      <c r="A39" s="405"/>
      <c r="B39" s="405"/>
      <c r="C39" s="405"/>
      <c r="D39" s="405"/>
      <c r="E39" s="405"/>
      <c r="F39" s="7" t="s">
        <v>55</v>
      </c>
      <c r="G39" s="396" t="s">
        <v>31</v>
      </c>
      <c r="H39" s="396"/>
    </row>
    <row r="40" spans="1:8" ht="33.950000000000003" customHeight="1" x14ac:dyDescent="0.25">
      <c r="A40" s="4" t="s">
        <v>56</v>
      </c>
      <c r="B40" s="401" t="s">
        <v>57</v>
      </c>
      <c r="C40" s="401"/>
      <c r="D40" s="401"/>
      <c r="E40" s="401"/>
      <c r="F40" s="4"/>
      <c r="G40" s="5"/>
      <c r="H40" s="4"/>
    </row>
    <row r="41" spans="1:8" ht="21.95" customHeight="1" x14ac:dyDescent="0.25">
      <c r="A41" s="405"/>
      <c r="B41" s="405"/>
      <c r="C41" s="405"/>
      <c r="D41" s="405"/>
      <c r="E41" s="405"/>
      <c r="F41" s="21" t="s">
        <v>58</v>
      </c>
      <c r="G41" s="396" t="s">
        <v>7</v>
      </c>
      <c r="H41" s="396"/>
    </row>
    <row r="42" spans="1:8" ht="21.95" customHeight="1" x14ac:dyDescent="0.25">
      <c r="A42" s="405"/>
      <c r="B42" s="405"/>
      <c r="C42" s="405"/>
      <c r="D42" s="405"/>
      <c r="E42" s="405"/>
      <c r="F42" s="21" t="s">
        <v>59</v>
      </c>
      <c r="G42" s="396" t="s">
        <v>17</v>
      </c>
      <c r="H42" s="396"/>
    </row>
    <row r="43" spans="1:8" x14ac:dyDescent="0.25">
      <c r="A43" s="379" t="s">
        <v>363</v>
      </c>
      <c r="B43" s="379"/>
      <c r="C43" s="379"/>
      <c r="D43" s="379"/>
      <c r="E43" s="379"/>
      <c r="F43" s="379"/>
      <c r="G43" s="379"/>
      <c r="H43" s="379"/>
    </row>
  </sheetData>
  <mergeCells count="56">
    <mergeCell ref="A43:H43"/>
    <mergeCell ref="A38:E39"/>
    <mergeCell ref="G38:H38"/>
    <mergeCell ref="G39:H39"/>
    <mergeCell ref="B40:E40"/>
    <mergeCell ref="A41:E42"/>
    <mergeCell ref="G41:H41"/>
    <mergeCell ref="G42:H42"/>
    <mergeCell ref="C37:E37"/>
    <mergeCell ref="A28:E29"/>
    <mergeCell ref="G28:H28"/>
    <mergeCell ref="G29:H29"/>
    <mergeCell ref="C30:E30"/>
    <mergeCell ref="A31:E32"/>
    <mergeCell ref="G31:H31"/>
    <mergeCell ref="G32:H32"/>
    <mergeCell ref="B33:E33"/>
    <mergeCell ref="C34:E34"/>
    <mergeCell ref="A35:E36"/>
    <mergeCell ref="G35:H35"/>
    <mergeCell ref="G36:H36"/>
    <mergeCell ref="A17:E17"/>
    <mergeCell ref="G17:H17"/>
    <mergeCell ref="C27:E27"/>
    <mergeCell ref="B18:E18"/>
    <mergeCell ref="C19:E19"/>
    <mergeCell ref="A20:E22"/>
    <mergeCell ref="G20:H20"/>
    <mergeCell ref="G21:H21"/>
    <mergeCell ref="G22:H22"/>
    <mergeCell ref="C23:E23"/>
    <mergeCell ref="A24:E25"/>
    <mergeCell ref="G24:H24"/>
    <mergeCell ref="G25:H25"/>
    <mergeCell ref="B26:E26"/>
    <mergeCell ref="C10:E10"/>
    <mergeCell ref="C14:E14"/>
    <mergeCell ref="A15:E15"/>
    <mergeCell ref="G15:H15"/>
    <mergeCell ref="C16:E16"/>
    <mergeCell ref="A11:E13"/>
    <mergeCell ref="G11:H11"/>
    <mergeCell ref="G12:H12"/>
    <mergeCell ref="G13:H13"/>
    <mergeCell ref="A1:H1"/>
    <mergeCell ref="A2:E2"/>
    <mergeCell ref="F2:H2"/>
    <mergeCell ref="B3:E3"/>
    <mergeCell ref="C4:E4"/>
    <mergeCell ref="A5:E6"/>
    <mergeCell ref="G5:H5"/>
    <mergeCell ref="G6:H6"/>
    <mergeCell ref="C7:E7"/>
    <mergeCell ref="A8:E9"/>
    <mergeCell ref="G8:H8"/>
    <mergeCell ref="G9:H9"/>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opLeftCell="A12" zoomScale="80" zoomScaleNormal="80" workbookViewId="0">
      <selection activeCell="B6" sqref="B6"/>
    </sheetView>
  </sheetViews>
  <sheetFormatPr baseColWidth="10" defaultRowHeight="15.75" x14ac:dyDescent="0.25"/>
  <cols>
    <col min="1" max="1" width="29.375" customWidth="1"/>
    <col min="2" max="2" width="46.125" customWidth="1"/>
    <col min="3" max="8" width="7" customWidth="1"/>
    <col min="9" max="11" width="7.875" customWidth="1"/>
    <col min="12" max="12" width="8.375" customWidth="1"/>
    <col min="13" max="13" width="11.625" customWidth="1"/>
    <col min="14" max="14" width="6.375" customWidth="1"/>
    <col min="15" max="15" width="9.375" customWidth="1"/>
  </cols>
  <sheetData>
    <row r="1" spans="1:15" ht="30" customHeight="1" x14ac:dyDescent="0.25">
      <c r="A1" s="406" t="s">
        <v>414</v>
      </c>
      <c r="B1" s="407"/>
      <c r="C1" s="407"/>
      <c r="D1" s="407"/>
      <c r="E1" s="407"/>
      <c r="F1" s="407"/>
      <c r="G1" s="407"/>
      <c r="H1" s="407"/>
      <c r="I1" s="407"/>
      <c r="J1" s="407"/>
      <c r="K1" s="407"/>
      <c r="L1" s="407"/>
      <c r="M1" s="407"/>
      <c r="N1" s="407"/>
      <c r="O1" s="407"/>
    </row>
    <row r="2" spans="1:15" ht="41.1" customHeight="1" x14ac:dyDescent="0.25">
      <c r="A2" s="408" t="s">
        <v>82</v>
      </c>
      <c r="B2" s="408"/>
      <c r="C2" s="409" t="s">
        <v>83</v>
      </c>
      <c r="D2" s="409"/>
      <c r="E2" s="409" t="s">
        <v>84</v>
      </c>
      <c r="F2" s="409"/>
      <c r="G2" s="409"/>
      <c r="H2" s="409"/>
      <c r="I2" s="409"/>
      <c r="J2" s="409" t="s">
        <v>85</v>
      </c>
      <c r="K2" s="409"/>
      <c r="L2" s="409"/>
      <c r="M2" s="409"/>
      <c r="N2" s="409"/>
      <c r="O2" s="409" t="s">
        <v>86</v>
      </c>
    </row>
    <row r="3" spans="1:15" ht="21" customHeight="1" x14ac:dyDescent="0.25">
      <c r="A3" s="408" t="s">
        <v>87</v>
      </c>
      <c r="B3" s="408" t="s">
        <v>88</v>
      </c>
      <c r="C3" s="408" t="s">
        <v>89</v>
      </c>
      <c r="D3" s="408" t="s">
        <v>90</v>
      </c>
      <c r="E3" s="409" t="s">
        <v>91</v>
      </c>
      <c r="F3" s="409" t="s">
        <v>92</v>
      </c>
      <c r="G3" s="409" t="s">
        <v>93</v>
      </c>
      <c r="H3" s="409" t="s">
        <v>94</v>
      </c>
      <c r="I3" s="408" t="s">
        <v>95</v>
      </c>
      <c r="J3" s="408" t="s">
        <v>96</v>
      </c>
      <c r="K3" s="408" t="s">
        <v>97</v>
      </c>
      <c r="L3" s="410" t="s">
        <v>98</v>
      </c>
      <c r="M3" s="411"/>
      <c r="N3" s="408" t="s">
        <v>95</v>
      </c>
      <c r="O3" s="409"/>
    </row>
    <row r="4" spans="1:15" ht="38.25" x14ac:dyDescent="0.25">
      <c r="A4" s="408"/>
      <c r="B4" s="408"/>
      <c r="C4" s="408"/>
      <c r="D4" s="408"/>
      <c r="E4" s="409"/>
      <c r="F4" s="409"/>
      <c r="G4" s="409"/>
      <c r="H4" s="409"/>
      <c r="I4" s="408"/>
      <c r="J4" s="408"/>
      <c r="K4" s="408"/>
      <c r="L4" s="39" t="s">
        <v>99</v>
      </c>
      <c r="M4" s="40" t="s">
        <v>100</v>
      </c>
      <c r="N4" s="408"/>
      <c r="O4" s="409"/>
    </row>
    <row r="5" spans="1:15" ht="138" x14ac:dyDescent="0.25">
      <c r="A5" s="41" t="s">
        <v>101</v>
      </c>
      <c r="B5" s="41" t="s">
        <v>102</v>
      </c>
      <c r="C5" s="42" t="s">
        <v>67</v>
      </c>
      <c r="D5" s="42" t="s">
        <v>67</v>
      </c>
      <c r="E5" s="43" t="s">
        <v>67</v>
      </c>
      <c r="F5" s="43" t="s">
        <v>67</v>
      </c>
      <c r="G5" s="43" t="s">
        <v>67</v>
      </c>
      <c r="H5" s="43" t="s">
        <v>67</v>
      </c>
      <c r="I5" s="44"/>
      <c r="J5" s="44"/>
      <c r="K5" s="44"/>
      <c r="L5" s="44"/>
      <c r="M5" s="44"/>
      <c r="N5" s="44"/>
      <c r="O5" s="45"/>
    </row>
    <row r="6" spans="1:15" ht="123" x14ac:dyDescent="0.25">
      <c r="A6" s="41" t="s">
        <v>103</v>
      </c>
      <c r="B6" s="304" t="s">
        <v>415</v>
      </c>
      <c r="C6" s="46" t="s">
        <v>67</v>
      </c>
      <c r="D6" s="46" t="s">
        <v>67</v>
      </c>
      <c r="E6" s="46" t="s">
        <v>67</v>
      </c>
      <c r="F6" s="46" t="s">
        <v>67</v>
      </c>
      <c r="G6" s="46" t="s">
        <v>67</v>
      </c>
      <c r="H6" s="46" t="s">
        <v>67</v>
      </c>
      <c r="I6" s="44"/>
      <c r="J6" s="44"/>
      <c r="K6" s="44"/>
      <c r="L6" s="44"/>
      <c r="M6" s="44"/>
      <c r="N6" s="44"/>
      <c r="O6" s="44"/>
    </row>
    <row r="7" spans="1:15" ht="75" x14ac:dyDescent="0.25">
      <c r="A7" s="41" t="s">
        <v>104</v>
      </c>
      <c r="B7" s="41" t="s">
        <v>105</v>
      </c>
      <c r="C7" s="46" t="s">
        <v>106</v>
      </c>
      <c r="D7" s="46" t="s">
        <v>67</v>
      </c>
      <c r="E7" s="44"/>
      <c r="F7" s="44"/>
      <c r="G7" s="43"/>
      <c r="H7" s="43" t="s">
        <v>67</v>
      </c>
      <c r="I7" s="44"/>
      <c r="J7" s="44"/>
      <c r="K7" s="44"/>
      <c r="L7" s="44"/>
      <c r="M7" s="44"/>
      <c r="N7" s="44"/>
      <c r="O7" s="43" t="s">
        <v>67</v>
      </c>
    </row>
    <row r="8" spans="1:15" ht="123.75" x14ac:dyDescent="0.25">
      <c r="A8" s="41" t="s">
        <v>107</v>
      </c>
      <c r="B8" s="41" t="s">
        <v>108</v>
      </c>
      <c r="C8" s="46" t="s">
        <v>106</v>
      </c>
      <c r="D8" s="46" t="s">
        <v>106</v>
      </c>
      <c r="E8" s="44"/>
      <c r="F8" s="44"/>
      <c r="G8" s="43" t="s">
        <v>67</v>
      </c>
      <c r="H8" s="43" t="s">
        <v>67</v>
      </c>
      <c r="I8" s="44"/>
      <c r="J8" s="43" t="s">
        <v>67</v>
      </c>
      <c r="K8" s="43" t="s">
        <v>67</v>
      </c>
      <c r="L8" s="43" t="s">
        <v>67</v>
      </c>
      <c r="M8" s="43" t="s">
        <v>67</v>
      </c>
      <c r="N8" s="43" t="s">
        <v>109</v>
      </c>
      <c r="O8" s="43" t="s">
        <v>67</v>
      </c>
    </row>
    <row r="9" spans="1:15" ht="108" x14ac:dyDescent="0.25">
      <c r="A9" s="47" t="s">
        <v>110</v>
      </c>
      <c r="B9" s="41" t="s">
        <v>111</v>
      </c>
      <c r="C9" s="46" t="s">
        <v>106</v>
      </c>
      <c r="D9" s="46" t="s">
        <v>106</v>
      </c>
      <c r="E9" s="43" t="s">
        <v>67</v>
      </c>
      <c r="F9" s="43" t="s">
        <v>67</v>
      </c>
      <c r="G9" s="44"/>
      <c r="H9" s="44"/>
      <c r="I9" s="44"/>
      <c r="J9" s="44"/>
      <c r="K9" s="44"/>
      <c r="L9" s="44"/>
      <c r="M9" s="44"/>
      <c r="N9" s="44"/>
      <c r="O9" s="44"/>
    </row>
    <row r="10" spans="1:15" ht="123.75" x14ac:dyDescent="0.25">
      <c r="A10" s="41" t="s">
        <v>112</v>
      </c>
      <c r="B10" s="41" t="s">
        <v>113</v>
      </c>
      <c r="C10" s="46" t="s">
        <v>106</v>
      </c>
      <c r="D10" s="46" t="s">
        <v>106</v>
      </c>
      <c r="E10" s="43" t="s">
        <v>67</v>
      </c>
      <c r="F10" s="43" t="s">
        <v>67</v>
      </c>
      <c r="G10" s="43" t="s">
        <v>67</v>
      </c>
      <c r="H10" s="43" t="s">
        <v>67</v>
      </c>
      <c r="I10" s="44"/>
      <c r="J10" s="43" t="s">
        <v>67</v>
      </c>
      <c r="K10" s="43" t="s">
        <v>67</v>
      </c>
      <c r="L10" s="43" t="s">
        <v>67</v>
      </c>
      <c r="M10" s="43" t="s">
        <v>67</v>
      </c>
      <c r="N10" s="44"/>
      <c r="O10" s="44"/>
    </row>
    <row r="11" spans="1:15" ht="123.75" x14ac:dyDescent="0.25">
      <c r="A11" s="41" t="s">
        <v>114</v>
      </c>
      <c r="B11" s="41" t="s">
        <v>115</v>
      </c>
      <c r="C11" s="46" t="s">
        <v>106</v>
      </c>
      <c r="D11" s="46" t="s">
        <v>106</v>
      </c>
      <c r="E11" s="44"/>
      <c r="F11" s="44"/>
      <c r="G11" s="43" t="s">
        <v>67</v>
      </c>
      <c r="H11" s="43" t="s">
        <v>67</v>
      </c>
      <c r="I11" s="44"/>
      <c r="J11" s="43" t="s">
        <v>67</v>
      </c>
      <c r="K11" s="43" t="s">
        <v>67</v>
      </c>
      <c r="L11" s="43" t="s">
        <v>67</v>
      </c>
      <c r="M11" s="43" t="s">
        <v>67</v>
      </c>
      <c r="N11" s="44"/>
      <c r="O11" s="43" t="s">
        <v>67</v>
      </c>
    </row>
    <row r="12" spans="1:15" ht="92.25" x14ac:dyDescent="0.25">
      <c r="A12" s="41" t="s">
        <v>116</v>
      </c>
      <c r="B12" s="41" t="s">
        <v>117</v>
      </c>
      <c r="C12" s="46" t="s">
        <v>106</v>
      </c>
      <c r="D12" s="46" t="s">
        <v>106</v>
      </c>
      <c r="E12" s="44"/>
      <c r="F12" s="44"/>
      <c r="G12" s="43" t="s">
        <v>67</v>
      </c>
      <c r="H12" s="43" t="s">
        <v>67</v>
      </c>
      <c r="I12" s="44"/>
      <c r="J12" s="43" t="s">
        <v>67</v>
      </c>
      <c r="K12" s="43" t="s">
        <v>67</v>
      </c>
      <c r="L12" s="43" t="s">
        <v>67</v>
      </c>
      <c r="M12" s="43" t="s">
        <v>67</v>
      </c>
      <c r="N12" s="44"/>
      <c r="O12" s="44"/>
    </row>
    <row r="13" spans="1:15" ht="77.25" x14ac:dyDescent="0.25">
      <c r="A13" s="41" t="s">
        <v>118</v>
      </c>
      <c r="B13" s="41" t="s">
        <v>119</v>
      </c>
      <c r="C13" s="46" t="s">
        <v>106</v>
      </c>
      <c r="D13" s="46" t="s">
        <v>106</v>
      </c>
      <c r="E13" s="43" t="s">
        <v>67</v>
      </c>
      <c r="F13" s="43" t="s">
        <v>67</v>
      </c>
      <c r="G13" s="43" t="s">
        <v>67</v>
      </c>
      <c r="H13" s="43" t="s">
        <v>67</v>
      </c>
      <c r="I13" s="44"/>
      <c r="J13" s="44"/>
      <c r="K13" s="44"/>
      <c r="L13" s="44"/>
      <c r="M13" s="44"/>
      <c r="N13" s="44"/>
      <c r="O13" s="43" t="s">
        <v>67</v>
      </c>
    </row>
    <row r="14" spans="1:15" ht="62.25" x14ac:dyDescent="0.25">
      <c r="A14" s="41" t="s">
        <v>120</v>
      </c>
      <c r="B14" s="41" t="s">
        <v>121</v>
      </c>
      <c r="C14" s="48" t="s">
        <v>67</v>
      </c>
      <c r="D14" s="48" t="s">
        <v>67</v>
      </c>
      <c r="E14" s="43" t="s">
        <v>67</v>
      </c>
      <c r="F14" s="49"/>
      <c r="G14" s="49"/>
      <c r="H14" s="49"/>
      <c r="I14" s="49"/>
      <c r="J14" s="49"/>
      <c r="K14" s="49"/>
      <c r="L14" s="49"/>
      <c r="M14" s="49"/>
      <c r="N14" s="49"/>
      <c r="O14" s="44"/>
    </row>
    <row r="15" spans="1:15" ht="32.1" customHeight="1" x14ac:dyDescent="0.25">
      <c r="A15" s="412" t="s">
        <v>122</v>
      </c>
      <c r="B15" s="412"/>
      <c r="C15" s="412"/>
      <c r="D15" s="412"/>
      <c r="E15" s="412"/>
      <c r="F15" s="412"/>
      <c r="G15" s="412"/>
      <c r="H15" s="412"/>
      <c r="I15" s="412"/>
      <c r="J15" s="412"/>
      <c r="K15" s="412"/>
      <c r="L15" s="412"/>
      <c r="M15" s="412"/>
      <c r="N15" s="412"/>
      <c r="O15" s="412"/>
    </row>
    <row r="16" spans="1:15" ht="69.95" customHeight="1" x14ac:dyDescent="0.25">
      <c r="A16" s="41" t="s">
        <v>123</v>
      </c>
      <c r="B16" s="46" t="s">
        <v>124</v>
      </c>
      <c r="C16" s="51" t="s">
        <v>106</v>
      </c>
      <c r="D16" s="51" t="s">
        <v>67</v>
      </c>
      <c r="E16" s="51" t="s">
        <v>67</v>
      </c>
      <c r="F16" s="51" t="s">
        <v>127</v>
      </c>
      <c r="G16" s="51" t="s">
        <v>67</v>
      </c>
      <c r="H16" s="51" t="s">
        <v>67</v>
      </c>
      <c r="I16" s="51"/>
      <c r="J16" s="51"/>
      <c r="K16" s="51"/>
      <c r="L16" s="51" t="s">
        <v>67</v>
      </c>
      <c r="M16" s="51" t="s">
        <v>67</v>
      </c>
      <c r="N16" s="50"/>
      <c r="O16" s="45"/>
    </row>
    <row r="17" spans="1:15" ht="69.95" customHeight="1" x14ac:dyDescent="0.25">
      <c r="A17" s="48" t="s">
        <v>125</v>
      </c>
      <c r="B17" s="48" t="s">
        <v>126</v>
      </c>
      <c r="C17" s="51" t="s">
        <v>106</v>
      </c>
      <c r="D17" s="51" t="s">
        <v>67</v>
      </c>
      <c r="E17" s="51" t="s">
        <v>67</v>
      </c>
      <c r="F17" s="51" t="s">
        <v>67</v>
      </c>
      <c r="G17" s="51" t="s">
        <v>67</v>
      </c>
      <c r="H17" s="51" t="s">
        <v>67</v>
      </c>
      <c r="I17" s="51"/>
      <c r="J17" s="51"/>
      <c r="K17" s="51"/>
      <c r="L17" s="51" t="s">
        <v>67</v>
      </c>
      <c r="M17" s="51" t="s">
        <v>67</v>
      </c>
      <c r="N17" s="50"/>
      <c r="O17" s="44"/>
    </row>
  </sheetData>
  <mergeCells count="20">
    <mergeCell ref="A15:O15"/>
    <mergeCell ref="E3:E4"/>
    <mergeCell ref="F3:F4"/>
    <mergeCell ref="G3:G4"/>
    <mergeCell ref="H3:H4"/>
    <mergeCell ref="I3:I4"/>
    <mergeCell ref="J3:J4"/>
    <mergeCell ref="A1:O1"/>
    <mergeCell ref="A2:B2"/>
    <mergeCell ref="C2:D2"/>
    <mergeCell ref="E2:I2"/>
    <mergeCell ref="J2:N2"/>
    <mergeCell ref="O2:O4"/>
    <mergeCell ref="A3:A4"/>
    <mergeCell ref="B3:B4"/>
    <mergeCell ref="C3:C4"/>
    <mergeCell ref="D3:D4"/>
    <mergeCell ref="K3:K4"/>
    <mergeCell ref="L3:M3"/>
    <mergeCell ref="N3:N4"/>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15" sqref="D15"/>
    </sheetView>
  </sheetViews>
  <sheetFormatPr baseColWidth="10" defaultRowHeight="15.75" x14ac:dyDescent="0.25"/>
  <cols>
    <col min="1" max="1" width="28.125" customWidth="1"/>
    <col min="2" max="7" width="14" customWidth="1"/>
  </cols>
  <sheetData>
    <row r="1" spans="1:7" s="53" customFormat="1" ht="24" customHeight="1" x14ac:dyDescent="0.2">
      <c r="A1" s="413" t="s">
        <v>416</v>
      </c>
      <c r="B1" s="414"/>
      <c r="C1" s="414"/>
      <c r="D1" s="414"/>
      <c r="E1" s="414"/>
      <c r="F1" s="414"/>
      <c r="G1" s="414"/>
    </row>
    <row r="2" spans="1:7" s="53" customFormat="1" ht="24" customHeight="1" x14ac:dyDescent="0.2">
      <c r="A2" s="415" t="s">
        <v>140</v>
      </c>
      <c r="B2" s="415"/>
      <c r="C2" s="415"/>
      <c r="D2" s="415"/>
      <c r="E2" s="415"/>
      <c r="F2" s="415"/>
      <c r="G2" s="415"/>
    </row>
    <row r="3" spans="1:7" s="53" customFormat="1" ht="36.950000000000003" customHeight="1" x14ac:dyDescent="0.2">
      <c r="A3" s="54" t="s">
        <v>132</v>
      </c>
      <c r="B3" s="305">
        <v>2010</v>
      </c>
      <c r="C3" s="305">
        <v>2011</v>
      </c>
      <c r="D3" s="306">
        <v>2012</v>
      </c>
      <c r="E3" s="306">
        <v>2013</v>
      </c>
      <c r="F3" s="55" t="s">
        <v>138</v>
      </c>
      <c r="G3" s="55" t="s">
        <v>139</v>
      </c>
    </row>
    <row r="4" spans="1:7" s="53" customFormat="1" ht="24" customHeight="1" x14ac:dyDescent="0.2">
      <c r="A4" s="58" t="s">
        <v>364</v>
      </c>
      <c r="B4" s="59">
        <v>61801788.07000035</v>
      </c>
      <c r="C4" s="59">
        <v>72802709.75000003</v>
      </c>
      <c r="D4" s="60">
        <v>15093506.889999978</v>
      </c>
      <c r="E4" s="59">
        <v>47667343.864499912</v>
      </c>
      <c r="F4" s="61">
        <v>197365348.57450026</v>
      </c>
      <c r="G4" s="61">
        <v>49341337.143625066</v>
      </c>
    </row>
    <row r="5" spans="1:7" s="53" customFormat="1" ht="24" customHeight="1" x14ac:dyDescent="0.2">
      <c r="A5" s="58" t="s">
        <v>133</v>
      </c>
      <c r="B5" s="59">
        <v>75887195.929999992</v>
      </c>
      <c r="C5" s="59">
        <v>91219264.20999983</v>
      </c>
      <c r="D5" s="60">
        <v>22513832.190000024</v>
      </c>
      <c r="E5" s="59">
        <v>46141852.426699936</v>
      </c>
      <c r="F5" s="61">
        <v>235762144.75669977</v>
      </c>
      <c r="G5" s="61">
        <v>58940536.189174943</v>
      </c>
    </row>
    <row r="6" spans="1:7" s="53" customFormat="1" ht="24" customHeight="1" x14ac:dyDescent="0.2">
      <c r="A6" s="58" t="s">
        <v>134</v>
      </c>
      <c r="B6" s="59">
        <v>184555949.48999763</v>
      </c>
      <c r="C6" s="59">
        <v>221776477.07000172</v>
      </c>
      <c r="D6" s="60">
        <v>56049504.079999477</v>
      </c>
      <c r="E6" s="59">
        <v>94079083.629499614</v>
      </c>
      <c r="F6" s="61">
        <v>556461014.26949835</v>
      </c>
      <c r="G6" s="61">
        <v>139115253.56737459</v>
      </c>
    </row>
    <row r="7" spans="1:7" s="53" customFormat="1" ht="24" customHeight="1" x14ac:dyDescent="0.2">
      <c r="A7" s="58" t="s">
        <v>135</v>
      </c>
      <c r="B7" s="59">
        <v>202401678.43000662</v>
      </c>
      <c r="C7" s="59">
        <v>209580894.43000531</v>
      </c>
      <c r="D7" s="60">
        <v>60823583.879997186</v>
      </c>
      <c r="E7" s="59">
        <v>122621708.98180199</v>
      </c>
      <c r="F7" s="61">
        <v>595427865.72181106</v>
      </c>
      <c r="G7" s="61">
        <v>148856966.43045276</v>
      </c>
    </row>
    <row r="8" spans="1:7" s="53" customFormat="1" ht="24" customHeight="1" x14ac:dyDescent="0.2">
      <c r="A8" s="58" t="s">
        <v>136</v>
      </c>
      <c r="B8" s="59">
        <v>92185346.860001177</v>
      </c>
      <c r="C8" s="59">
        <v>99558915.120001018</v>
      </c>
      <c r="D8" s="60">
        <v>24004845.199999832</v>
      </c>
      <c r="E8" s="59">
        <v>59090333.667370096</v>
      </c>
      <c r="F8" s="61">
        <v>274839440.84737211</v>
      </c>
      <c r="G8" s="61">
        <v>68709860.211843029</v>
      </c>
    </row>
    <row r="9" spans="1:7" s="53" customFormat="1" ht="24" customHeight="1" x14ac:dyDescent="0.2">
      <c r="A9" s="58" t="s">
        <v>365</v>
      </c>
      <c r="B9" s="59">
        <v>2582576.1700000139</v>
      </c>
      <c r="C9" s="59">
        <v>31274439.489999969</v>
      </c>
      <c r="D9" s="60">
        <v>3919709.4600000009</v>
      </c>
      <c r="E9" s="59">
        <v>7584486.8639999758</v>
      </c>
      <c r="F9" s="61">
        <v>45361211.98399996</v>
      </c>
      <c r="G9" s="61">
        <v>11340302.99599999</v>
      </c>
    </row>
    <row r="10" spans="1:7" ht="30.95" customHeight="1" x14ac:dyDescent="0.25">
      <c r="A10" s="22" t="s">
        <v>137</v>
      </c>
      <c r="B10" s="56">
        <v>619414534.95000803</v>
      </c>
      <c r="C10" s="56">
        <v>726212700.06999874</v>
      </c>
      <c r="D10" s="57">
        <v>182404981.70000178</v>
      </c>
      <c r="E10" s="57">
        <v>377184809.43386537</v>
      </c>
      <c r="F10" s="57">
        <v>1905217026.1538739</v>
      </c>
      <c r="G10" s="57">
        <v>476304256.53846842</v>
      </c>
    </row>
    <row r="11" spans="1:7" x14ac:dyDescent="0.25">
      <c r="A11" s="416" t="s">
        <v>417</v>
      </c>
      <c r="B11" s="379"/>
      <c r="C11" s="379"/>
      <c r="D11" s="379"/>
      <c r="E11" s="379"/>
      <c r="F11" s="379"/>
      <c r="G11" s="379"/>
    </row>
  </sheetData>
  <mergeCells count="3">
    <mergeCell ref="A1:G1"/>
    <mergeCell ref="A2:G2"/>
    <mergeCell ref="A11:G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3" workbookViewId="0">
      <selection activeCell="I10" sqref="I10"/>
    </sheetView>
  </sheetViews>
  <sheetFormatPr baseColWidth="10" defaultRowHeight="15.75" x14ac:dyDescent="0.25"/>
  <cols>
    <col min="1" max="1" width="31.375" customWidth="1"/>
    <col min="2" max="2" width="9.625" customWidth="1"/>
  </cols>
  <sheetData>
    <row r="1" spans="1:7" x14ac:dyDescent="0.25">
      <c r="A1" s="417" t="s">
        <v>418</v>
      </c>
      <c r="B1" s="418"/>
      <c r="C1" s="418"/>
      <c r="D1" s="418"/>
      <c r="E1" s="418"/>
      <c r="F1" s="418"/>
      <c r="G1" s="418"/>
    </row>
    <row r="2" spans="1:7" x14ac:dyDescent="0.25">
      <c r="A2" s="419" t="s">
        <v>216</v>
      </c>
      <c r="B2" s="419"/>
      <c r="C2" s="419"/>
      <c r="D2" s="419"/>
      <c r="E2" s="419"/>
      <c r="F2" s="419"/>
      <c r="G2" s="419"/>
    </row>
    <row r="3" spans="1:7" ht="15.95" customHeight="1" x14ac:dyDescent="0.25">
      <c r="A3" s="424" t="s">
        <v>182</v>
      </c>
      <c r="B3" s="425" t="s">
        <v>183</v>
      </c>
      <c r="C3" s="425"/>
      <c r="D3" s="425"/>
      <c r="E3" s="425"/>
      <c r="F3" s="425"/>
      <c r="G3" s="426" t="s">
        <v>209</v>
      </c>
    </row>
    <row r="4" spans="1:7" x14ac:dyDescent="0.25">
      <c r="A4" s="424"/>
      <c r="B4" s="72" t="s">
        <v>184</v>
      </c>
      <c r="C4" s="72" t="s">
        <v>185</v>
      </c>
      <c r="D4" s="72" t="s">
        <v>186</v>
      </c>
      <c r="E4" s="72" t="s">
        <v>187</v>
      </c>
      <c r="F4" s="72" t="s">
        <v>188</v>
      </c>
      <c r="G4" s="427"/>
    </row>
    <row r="5" spans="1:7" x14ac:dyDescent="0.25">
      <c r="A5" s="38" t="s">
        <v>189</v>
      </c>
      <c r="B5" s="38">
        <v>1</v>
      </c>
      <c r="C5" s="38">
        <v>1</v>
      </c>
      <c r="D5" s="38">
        <v>1</v>
      </c>
      <c r="E5" s="38">
        <v>1</v>
      </c>
      <c r="F5" s="38">
        <v>1</v>
      </c>
      <c r="G5" s="21">
        <v>5</v>
      </c>
    </row>
    <row r="6" spans="1:7" x14ac:dyDescent="0.25">
      <c r="A6" s="38" t="s">
        <v>190</v>
      </c>
      <c r="B6" s="38">
        <v>2</v>
      </c>
      <c r="C6" s="38" t="s">
        <v>191</v>
      </c>
      <c r="D6" s="38" t="s">
        <v>191</v>
      </c>
      <c r="E6" s="38" t="s">
        <v>191</v>
      </c>
      <c r="F6" s="38">
        <v>1</v>
      </c>
      <c r="G6" s="21">
        <v>3</v>
      </c>
    </row>
    <row r="7" spans="1:7" x14ac:dyDescent="0.25">
      <c r="A7" s="38" t="s">
        <v>192</v>
      </c>
      <c r="B7" s="38" t="s">
        <v>191</v>
      </c>
      <c r="C7" s="38">
        <v>1</v>
      </c>
      <c r="D7" s="38">
        <v>1</v>
      </c>
      <c r="E7" s="38">
        <v>1</v>
      </c>
      <c r="F7" s="38">
        <v>1</v>
      </c>
      <c r="G7" s="21">
        <v>4</v>
      </c>
    </row>
    <row r="8" spans="1:7" x14ac:dyDescent="0.25">
      <c r="A8" s="38" t="s">
        <v>193</v>
      </c>
      <c r="B8" s="38" t="s">
        <v>191</v>
      </c>
      <c r="C8" s="38">
        <v>1</v>
      </c>
      <c r="D8" s="38">
        <v>1</v>
      </c>
      <c r="E8" s="38">
        <v>1</v>
      </c>
      <c r="F8" s="38">
        <v>1</v>
      </c>
      <c r="G8" s="21">
        <v>4</v>
      </c>
    </row>
    <row r="9" spans="1:7" x14ac:dyDescent="0.25">
      <c r="A9" s="38" t="s">
        <v>194</v>
      </c>
      <c r="B9" s="38">
        <v>2</v>
      </c>
      <c r="C9" s="38">
        <v>2</v>
      </c>
      <c r="D9" s="38">
        <v>3</v>
      </c>
      <c r="E9" s="38">
        <v>1</v>
      </c>
      <c r="F9" s="38">
        <v>1</v>
      </c>
      <c r="G9" s="21">
        <v>9</v>
      </c>
    </row>
    <row r="10" spans="1:7" x14ac:dyDescent="0.25">
      <c r="A10" s="38" t="s">
        <v>195</v>
      </c>
      <c r="B10" s="38">
        <v>2</v>
      </c>
      <c r="C10" s="38">
        <v>1</v>
      </c>
      <c r="D10" s="38" t="s">
        <v>191</v>
      </c>
      <c r="E10" s="38">
        <v>3</v>
      </c>
      <c r="F10" s="38">
        <v>1</v>
      </c>
      <c r="G10" s="21">
        <v>7</v>
      </c>
    </row>
    <row r="11" spans="1:7" x14ac:dyDescent="0.25">
      <c r="A11" s="38" t="s">
        <v>196</v>
      </c>
      <c r="B11" s="38">
        <v>1</v>
      </c>
      <c r="C11" s="38">
        <v>3</v>
      </c>
      <c r="D11" s="38">
        <v>2</v>
      </c>
      <c r="E11" s="38">
        <v>2</v>
      </c>
      <c r="F11" s="38">
        <v>3</v>
      </c>
      <c r="G11" s="21">
        <v>11</v>
      </c>
    </row>
    <row r="12" spans="1:7" x14ac:dyDescent="0.25">
      <c r="A12" s="38" t="s">
        <v>197</v>
      </c>
      <c r="B12" s="38">
        <v>2</v>
      </c>
      <c r="C12" s="38">
        <v>1</v>
      </c>
      <c r="D12" s="38" t="s">
        <v>191</v>
      </c>
      <c r="E12" s="38" t="s">
        <v>191</v>
      </c>
      <c r="F12" s="38" t="s">
        <v>191</v>
      </c>
      <c r="G12" s="21">
        <v>3</v>
      </c>
    </row>
    <row r="13" spans="1:7" x14ac:dyDescent="0.25">
      <c r="A13" s="72" t="s">
        <v>210</v>
      </c>
      <c r="B13" s="72">
        <f>SUM(B5:B12)</f>
        <v>10</v>
      </c>
      <c r="C13" s="72">
        <f t="shared" ref="C13:F13" si="0">SUM(C5:C12)</f>
        <v>10</v>
      </c>
      <c r="D13" s="72">
        <f t="shared" si="0"/>
        <v>8</v>
      </c>
      <c r="E13" s="72">
        <f t="shared" si="0"/>
        <v>9</v>
      </c>
      <c r="F13" s="72">
        <f t="shared" si="0"/>
        <v>9</v>
      </c>
      <c r="G13" s="69">
        <f>G5+G6+G7+G8+G9+G10+G11+G12</f>
        <v>46</v>
      </c>
    </row>
    <row r="14" spans="1:7" x14ac:dyDescent="0.25">
      <c r="A14" s="38" t="s">
        <v>198</v>
      </c>
      <c r="B14" s="38" t="s">
        <v>191</v>
      </c>
      <c r="C14" s="38">
        <v>2</v>
      </c>
      <c r="D14" s="38">
        <v>2</v>
      </c>
      <c r="E14" s="38">
        <v>1</v>
      </c>
      <c r="F14" s="38">
        <v>2</v>
      </c>
      <c r="G14" s="21">
        <v>7</v>
      </c>
    </row>
    <row r="15" spans="1:7" x14ac:dyDescent="0.25">
      <c r="A15" s="38" t="s">
        <v>199</v>
      </c>
      <c r="B15" s="38" t="s">
        <v>191</v>
      </c>
      <c r="C15" s="38">
        <v>2</v>
      </c>
      <c r="D15" s="38" t="s">
        <v>191</v>
      </c>
      <c r="E15" s="38" t="s">
        <v>191</v>
      </c>
      <c r="F15" s="38">
        <v>2</v>
      </c>
      <c r="G15" s="21">
        <v>4</v>
      </c>
    </row>
    <row r="16" spans="1:7" x14ac:dyDescent="0.25">
      <c r="A16" s="38" t="s">
        <v>200</v>
      </c>
      <c r="B16" s="38" t="s">
        <v>191</v>
      </c>
      <c r="C16" s="38">
        <v>1</v>
      </c>
      <c r="D16" s="38">
        <v>1</v>
      </c>
      <c r="E16" s="38">
        <v>1</v>
      </c>
      <c r="F16" s="38" t="s">
        <v>191</v>
      </c>
      <c r="G16" s="21">
        <v>3</v>
      </c>
    </row>
    <row r="17" spans="1:7" x14ac:dyDescent="0.25">
      <c r="A17" s="38" t="s">
        <v>201</v>
      </c>
      <c r="B17" s="38">
        <v>1</v>
      </c>
      <c r="C17" s="38">
        <v>1</v>
      </c>
      <c r="D17" s="38" t="s">
        <v>191</v>
      </c>
      <c r="E17" s="38">
        <v>1</v>
      </c>
      <c r="F17" s="38">
        <v>1</v>
      </c>
      <c r="G17" s="21">
        <v>4</v>
      </c>
    </row>
    <row r="18" spans="1:7" x14ac:dyDescent="0.25">
      <c r="A18" s="38" t="s">
        <v>99</v>
      </c>
      <c r="B18" s="38">
        <v>1</v>
      </c>
      <c r="C18" s="38">
        <v>1</v>
      </c>
      <c r="D18" s="38">
        <v>1</v>
      </c>
      <c r="E18" s="38" t="s">
        <v>191</v>
      </c>
      <c r="F18" s="38">
        <v>2</v>
      </c>
      <c r="G18" s="21">
        <v>5</v>
      </c>
    </row>
    <row r="19" spans="1:7" x14ac:dyDescent="0.25">
      <c r="A19" s="72" t="s">
        <v>211</v>
      </c>
      <c r="B19" s="72">
        <f>SUM(B14:B18)</f>
        <v>2</v>
      </c>
      <c r="C19" s="72">
        <f t="shared" ref="C19:F19" si="1">SUM(C14:C18)</f>
        <v>7</v>
      </c>
      <c r="D19" s="72">
        <f t="shared" si="1"/>
        <v>4</v>
      </c>
      <c r="E19" s="72">
        <f t="shared" si="1"/>
        <v>3</v>
      </c>
      <c r="F19" s="72">
        <f t="shared" si="1"/>
        <v>7</v>
      </c>
      <c r="G19" s="69">
        <f>G14+G15+G16+G17+G18</f>
        <v>23</v>
      </c>
    </row>
    <row r="20" spans="1:7" x14ac:dyDescent="0.25">
      <c r="A20" s="78" t="s">
        <v>213</v>
      </c>
      <c r="B20" s="78">
        <f>B13+B19</f>
        <v>12</v>
      </c>
      <c r="C20" s="78">
        <f t="shared" ref="C20:F20" si="2">C13+C19</f>
        <v>17</v>
      </c>
      <c r="D20" s="78">
        <f t="shared" si="2"/>
        <v>12</v>
      </c>
      <c r="E20" s="78">
        <f t="shared" si="2"/>
        <v>12</v>
      </c>
      <c r="F20" s="78">
        <f t="shared" si="2"/>
        <v>16</v>
      </c>
      <c r="G20" s="79">
        <v>69</v>
      </c>
    </row>
    <row r="21" spans="1:7" ht="27" customHeight="1" x14ac:dyDescent="0.25">
      <c r="A21" s="71" t="s">
        <v>202</v>
      </c>
      <c r="B21" s="420" t="s">
        <v>203</v>
      </c>
      <c r="C21" s="421"/>
      <c r="D21" s="421"/>
      <c r="E21" s="421"/>
      <c r="F21" s="422"/>
      <c r="G21" s="69"/>
    </row>
    <row r="22" spans="1:7" x14ac:dyDescent="0.25">
      <c r="A22" s="38" t="s">
        <v>204</v>
      </c>
      <c r="B22" s="38" t="s">
        <v>191</v>
      </c>
      <c r="C22" s="38"/>
      <c r="D22" s="38"/>
      <c r="E22" s="38"/>
      <c r="F22" s="38"/>
      <c r="G22" s="21">
        <v>1</v>
      </c>
    </row>
    <row r="23" spans="1:7" x14ac:dyDescent="0.25">
      <c r="A23" s="38" t="s">
        <v>215</v>
      </c>
      <c r="B23" s="38"/>
      <c r="C23" s="38"/>
      <c r="D23" s="38"/>
      <c r="E23" s="38"/>
      <c r="F23" s="38"/>
      <c r="G23" s="21">
        <v>1</v>
      </c>
    </row>
    <row r="24" spans="1:7" x14ac:dyDescent="0.25">
      <c r="A24" s="38" t="s">
        <v>218</v>
      </c>
      <c r="B24" s="38" t="s">
        <v>191</v>
      </c>
      <c r="C24" s="38"/>
      <c r="D24" s="38"/>
      <c r="E24" s="38"/>
      <c r="F24" s="38"/>
      <c r="G24" s="21">
        <v>1</v>
      </c>
    </row>
    <row r="25" spans="1:7" x14ac:dyDescent="0.25">
      <c r="A25" s="38" t="s">
        <v>205</v>
      </c>
      <c r="B25" s="38" t="s">
        <v>191</v>
      </c>
      <c r="C25" s="38"/>
      <c r="D25" s="38"/>
      <c r="E25" s="38"/>
      <c r="F25" s="38"/>
      <c r="G25" s="21">
        <v>1</v>
      </c>
    </row>
    <row r="26" spans="1:7" x14ac:dyDescent="0.25">
      <c r="A26" s="38" t="s">
        <v>219</v>
      </c>
      <c r="B26" s="38" t="s">
        <v>191</v>
      </c>
      <c r="C26" s="38"/>
      <c r="D26" s="38"/>
      <c r="E26" s="38"/>
      <c r="F26" s="38"/>
      <c r="G26" s="21">
        <v>1</v>
      </c>
    </row>
    <row r="27" spans="1:7" x14ac:dyDescent="0.25">
      <c r="A27" s="38" t="s">
        <v>206</v>
      </c>
      <c r="B27" s="38" t="s">
        <v>191</v>
      </c>
      <c r="C27" s="38"/>
      <c r="D27" s="38"/>
      <c r="E27" s="38"/>
      <c r="F27" s="38"/>
      <c r="G27" s="21">
        <v>2</v>
      </c>
    </row>
    <row r="28" spans="1:7" ht="33" customHeight="1" x14ac:dyDescent="0.25">
      <c r="A28" s="73" t="s">
        <v>220</v>
      </c>
      <c r="B28" s="38" t="s">
        <v>191</v>
      </c>
      <c r="C28" s="38"/>
      <c r="D28" s="38"/>
      <c r="E28" s="38"/>
      <c r="F28" s="38"/>
      <c r="G28" s="21">
        <v>2</v>
      </c>
    </row>
    <row r="29" spans="1:7" ht="29.1" customHeight="1" x14ac:dyDescent="0.25">
      <c r="A29" s="74" t="s">
        <v>207</v>
      </c>
      <c r="B29" s="38" t="s">
        <v>191</v>
      </c>
      <c r="C29" s="38"/>
      <c r="D29" s="38"/>
      <c r="E29" s="38"/>
      <c r="F29" s="38"/>
      <c r="G29" s="21">
        <v>1</v>
      </c>
    </row>
    <row r="30" spans="1:7" ht="33.950000000000003" customHeight="1" x14ac:dyDescent="0.25">
      <c r="A30" s="74" t="s">
        <v>208</v>
      </c>
      <c r="B30" s="38" t="s">
        <v>191</v>
      </c>
      <c r="C30" s="38"/>
      <c r="D30" s="38"/>
      <c r="E30" s="38"/>
      <c r="F30" s="38"/>
      <c r="G30" s="21">
        <v>1</v>
      </c>
    </row>
    <row r="31" spans="1:7" x14ac:dyDescent="0.25">
      <c r="A31" s="70" t="s">
        <v>212</v>
      </c>
      <c r="B31" s="70" t="s">
        <v>191</v>
      </c>
      <c r="C31" s="70"/>
      <c r="D31" s="70"/>
      <c r="E31" s="70"/>
      <c r="F31" s="70"/>
      <c r="G31" s="69">
        <f>G22+G23+G24+G25+G26+G27+G28+G29+G30</f>
        <v>11</v>
      </c>
    </row>
    <row r="32" spans="1:7" ht="24" customHeight="1" x14ac:dyDescent="0.25">
      <c r="A32" s="75" t="s">
        <v>214</v>
      </c>
      <c r="B32" s="75" t="s">
        <v>109</v>
      </c>
      <c r="C32" s="75"/>
      <c r="D32" s="75"/>
      <c r="E32" s="75"/>
      <c r="F32" s="75"/>
      <c r="G32" s="76">
        <f>G13+G19+G31</f>
        <v>80</v>
      </c>
    </row>
    <row r="33" spans="1:7" x14ac:dyDescent="0.25">
      <c r="A33" s="423" t="s">
        <v>217</v>
      </c>
      <c r="B33" s="423"/>
      <c r="C33" s="423"/>
      <c r="D33" s="423"/>
      <c r="E33" s="423"/>
      <c r="F33" s="423"/>
      <c r="G33" s="423"/>
    </row>
  </sheetData>
  <mergeCells count="7">
    <mergeCell ref="A1:G1"/>
    <mergeCell ref="A2:G2"/>
    <mergeCell ref="B21:F21"/>
    <mergeCell ref="A33:G33"/>
    <mergeCell ref="A3:A4"/>
    <mergeCell ref="B3:F3"/>
    <mergeCell ref="G3:G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11" zoomScale="70" zoomScaleNormal="70" workbookViewId="0">
      <selection activeCell="G8" sqref="G8"/>
    </sheetView>
  </sheetViews>
  <sheetFormatPr baseColWidth="10" defaultRowHeight="15.75" x14ac:dyDescent="0.25"/>
  <cols>
    <col min="1" max="3" width="45.875" customWidth="1"/>
  </cols>
  <sheetData>
    <row r="1" spans="1:3" ht="21" x14ac:dyDescent="0.25">
      <c r="A1" s="428" t="s">
        <v>419</v>
      </c>
      <c r="B1" s="429"/>
      <c r="C1" s="429"/>
    </row>
    <row r="2" spans="1:3" ht="37.5" x14ac:dyDescent="0.25">
      <c r="A2" s="62" t="s">
        <v>141</v>
      </c>
      <c r="B2" s="62" t="s">
        <v>142</v>
      </c>
      <c r="C2" s="62" t="s">
        <v>143</v>
      </c>
    </row>
    <row r="3" spans="1:3" ht="31.5" x14ac:dyDescent="0.25">
      <c r="A3" s="430" t="s">
        <v>144</v>
      </c>
      <c r="B3" s="433" t="s">
        <v>145</v>
      </c>
      <c r="C3" s="63" t="s">
        <v>180</v>
      </c>
    </row>
    <row r="4" spans="1:3" x14ac:dyDescent="0.25">
      <c r="A4" s="431"/>
      <c r="B4" s="434"/>
      <c r="C4" s="63" t="s">
        <v>146</v>
      </c>
    </row>
    <row r="5" spans="1:3" ht="31.5" x14ac:dyDescent="0.25">
      <c r="A5" s="431"/>
      <c r="B5" s="435"/>
      <c r="C5" s="63" t="s">
        <v>147</v>
      </c>
    </row>
    <row r="6" spans="1:3" ht="31.5" x14ac:dyDescent="0.25">
      <c r="A6" s="431"/>
      <c r="B6" s="436" t="s">
        <v>148</v>
      </c>
      <c r="C6" s="64" t="s">
        <v>149</v>
      </c>
    </row>
    <row r="7" spans="1:3" ht="47.25" x14ac:dyDescent="0.25">
      <c r="A7" s="431"/>
      <c r="B7" s="437"/>
      <c r="C7" s="64" t="s">
        <v>150</v>
      </c>
    </row>
    <row r="8" spans="1:3" ht="31.5" x14ac:dyDescent="0.25">
      <c r="A8" s="432"/>
      <c r="B8" s="438"/>
      <c r="C8" s="64" t="s">
        <v>151</v>
      </c>
    </row>
    <row r="9" spans="1:3" ht="78.75" x14ac:dyDescent="0.25">
      <c r="A9" s="65" t="s">
        <v>152</v>
      </c>
      <c r="B9" s="65" t="s">
        <v>153</v>
      </c>
      <c r="C9" s="64" t="s">
        <v>154</v>
      </c>
    </row>
    <row r="10" spans="1:3" ht="31.5" x14ac:dyDescent="0.25">
      <c r="A10" s="436" t="s">
        <v>155</v>
      </c>
      <c r="B10" s="430" t="s">
        <v>156</v>
      </c>
      <c r="C10" s="64" t="s">
        <v>157</v>
      </c>
    </row>
    <row r="11" spans="1:3" ht="47.25" x14ac:dyDescent="0.25">
      <c r="A11" s="431"/>
      <c r="B11" s="431"/>
      <c r="C11" s="64" t="s">
        <v>158</v>
      </c>
    </row>
    <row r="12" spans="1:3" ht="31.5" x14ac:dyDescent="0.25">
      <c r="A12" s="432"/>
      <c r="B12" s="432"/>
      <c r="C12" s="64" t="s">
        <v>159</v>
      </c>
    </row>
    <row r="13" spans="1:3" x14ac:dyDescent="0.25">
      <c r="A13" s="439" t="s">
        <v>160</v>
      </c>
      <c r="B13" s="439" t="s">
        <v>161</v>
      </c>
      <c r="C13" s="63" t="s">
        <v>162</v>
      </c>
    </row>
    <row r="14" spans="1:3" ht="31.5" x14ac:dyDescent="0.25">
      <c r="A14" s="440"/>
      <c r="B14" s="440"/>
      <c r="C14" s="63" t="s">
        <v>163</v>
      </c>
    </row>
    <row r="15" spans="1:3" ht="47.25" x14ac:dyDescent="0.25">
      <c r="A15" s="441"/>
      <c r="B15" s="441"/>
      <c r="C15" s="63" t="s">
        <v>164</v>
      </c>
    </row>
    <row r="16" spans="1:3" ht="94.5" x14ac:dyDescent="0.25">
      <c r="A16" s="66" t="s">
        <v>165</v>
      </c>
      <c r="B16" s="66" t="s">
        <v>166</v>
      </c>
      <c r="C16" s="66" t="s">
        <v>166</v>
      </c>
    </row>
    <row r="17" spans="1:3" ht="78.75" x14ac:dyDescent="0.25">
      <c r="A17" s="67" t="s">
        <v>167</v>
      </c>
      <c r="B17" s="67" t="s">
        <v>168</v>
      </c>
      <c r="C17" s="66" t="s">
        <v>166</v>
      </c>
    </row>
    <row r="18" spans="1:3" ht="31.5" x14ac:dyDescent="0.25">
      <c r="A18" s="430" t="s">
        <v>169</v>
      </c>
      <c r="B18" s="430" t="s">
        <v>170</v>
      </c>
      <c r="C18" s="64" t="s">
        <v>171</v>
      </c>
    </row>
    <row r="19" spans="1:3" ht="31.5" x14ac:dyDescent="0.25">
      <c r="A19" s="431"/>
      <c r="B19" s="432"/>
      <c r="C19" s="64" t="s">
        <v>172</v>
      </c>
    </row>
    <row r="20" spans="1:3" x14ac:dyDescent="0.25">
      <c r="A20" s="68" t="s">
        <v>173</v>
      </c>
      <c r="B20" s="68" t="s">
        <v>166</v>
      </c>
      <c r="C20" s="68" t="s">
        <v>168</v>
      </c>
    </row>
    <row r="21" spans="1:3" x14ac:dyDescent="0.25">
      <c r="A21" s="68" t="s">
        <v>174</v>
      </c>
      <c r="B21" s="68" t="s">
        <v>166</v>
      </c>
      <c r="C21" s="68" t="s">
        <v>168</v>
      </c>
    </row>
    <row r="22" spans="1:3" x14ac:dyDescent="0.25">
      <c r="A22" s="68" t="s">
        <v>175</v>
      </c>
      <c r="B22" s="68" t="s">
        <v>168</v>
      </c>
      <c r="C22" s="68" t="s">
        <v>168</v>
      </c>
    </row>
    <row r="23" spans="1:3" ht="21" x14ac:dyDescent="0.25">
      <c r="A23" s="442" t="s">
        <v>176</v>
      </c>
      <c r="B23" s="443"/>
      <c r="C23" s="444"/>
    </row>
    <row r="24" spans="1:3" ht="33" customHeight="1" x14ac:dyDescent="0.25">
      <c r="A24" s="63"/>
      <c r="B24" s="436" t="s">
        <v>177</v>
      </c>
      <c r="C24" s="63" t="s">
        <v>178</v>
      </c>
    </row>
    <row r="25" spans="1:3" ht="33" customHeight="1" x14ac:dyDescent="0.25">
      <c r="A25" s="63"/>
      <c r="B25" s="438"/>
      <c r="C25" s="64" t="s">
        <v>179</v>
      </c>
    </row>
    <row r="26" spans="1:3" ht="30.95" customHeight="1" x14ac:dyDescent="0.25">
      <c r="A26" s="423" t="s">
        <v>181</v>
      </c>
      <c r="B26" s="423"/>
      <c r="C26" s="423"/>
    </row>
  </sheetData>
  <mergeCells count="13">
    <mergeCell ref="A26:C26"/>
    <mergeCell ref="A13:A15"/>
    <mergeCell ref="B13:B15"/>
    <mergeCell ref="A18:A19"/>
    <mergeCell ref="B18:B19"/>
    <mergeCell ref="A23:C23"/>
    <mergeCell ref="B24:B25"/>
    <mergeCell ref="A1:C1"/>
    <mergeCell ref="A3:A8"/>
    <mergeCell ref="B3:B5"/>
    <mergeCell ref="B6:B8"/>
    <mergeCell ref="A10:A12"/>
    <mergeCell ref="B10:B1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15" workbookViewId="0">
      <selection activeCell="D24" sqref="D24"/>
    </sheetView>
  </sheetViews>
  <sheetFormatPr baseColWidth="10" defaultRowHeight="15.75" x14ac:dyDescent="0.25"/>
  <cols>
    <col min="1" max="1" width="41.875" customWidth="1"/>
    <col min="2" max="3" width="14.625" customWidth="1"/>
    <col min="4" max="4" width="12.625" customWidth="1"/>
    <col min="5" max="5" width="13" customWidth="1"/>
    <col min="6" max="6" width="15.125" customWidth="1"/>
    <col min="7" max="7" width="13" customWidth="1"/>
    <col min="8" max="8" width="16" customWidth="1"/>
  </cols>
  <sheetData>
    <row r="1" spans="1:8" ht="30" customHeight="1" x14ac:dyDescent="0.25">
      <c r="A1" s="447" t="s">
        <v>420</v>
      </c>
      <c r="B1" s="448"/>
      <c r="C1" s="448"/>
      <c r="D1" s="448"/>
      <c r="E1" s="448"/>
      <c r="F1" s="448"/>
      <c r="G1" s="448"/>
      <c r="H1" s="448"/>
    </row>
    <row r="2" spans="1:8" ht="30" x14ac:dyDescent="0.25">
      <c r="A2" s="80" t="s">
        <v>221</v>
      </c>
      <c r="B2" s="81">
        <v>2010</v>
      </c>
      <c r="C2" s="81">
        <v>2011</v>
      </c>
      <c r="D2" s="82">
        <v>2012</v>
      </c>
      <c r="E2" s="82">
        <v>2013</v>
      </c>
      <c r="F2" s="83" t="s">
        <v>138</v>
      </c>
      <c r="G2" s="82" t="s">
        <v>222</v>
      </c>
      <c r="H2" s="84" t="s">
        <v>223</v>
      </c>
    </row>
    <row r="3" spans="1:8" x14ac:dyDescent="0.25">
      <c r="A3" s="85" t="s">
        <v>224</v>
      </c>
      <c r="B3" s="86">
        <v>373603431.93000883</v>
      </c>
      <c r="C3" s="86">
        <v>412851936.56999934</v>
      </c>
      <c r="D3" s="87">
        <v>156252457.06000128</v>
      </c>
      <c r="E3" s="88">
        <v>230947691</v>
      </c>
      <c r="F3" s="88">
        <f>B3+C3+D3+E3</f>
        <v>1173655516.5600095</v>
      </c>
      <c r="G3" s="121">
        <f>F3/F5*100</f>
        <v>61.602195481090064</v>
      </c>
      <c r="H3" s="89">
        <f>SUM(B3,C3,D3,E3)/4</f>
        <v>293413879.14000237</v>
      </c>
    </row>
    <row r="4" spans="1:8" x14ac:dyDescent="0.25">
      <c r="A4" s="85" t="s">
        <v>225</v>
      </c>
      <c r="B4" s="90">
        <v>245811103.01999918</v>
      </c>
      <c r="C4" s="90">
        <v>313360763.49999946</v>
      </c>
      <c r="D4" s="91">
        <v>26152523.920000486</v>
      </c>
      <c r="E4" s="92">
        <v>146237118.77999821</v>
      </c>
      <c r="F4" s="88">
        <f t="shared" ref="F4:F5" si="0">B4+C4+D4+E4</f>
        <v>731561509.21999729</v>
      </c>
      <c r="G4" s="122">
        <f>F4/F5*100</f>
        <v>38.397804518909965</v>
      </c>
      <c r="H4" s="89">
        <f>SUM(B4,C4,D4,E4)/4</f>
        <v>182890377.30499932</v>
      </c>
    </row>
    <row r="5" spans="1:8" x14ac:dyDescent="0.25">
      <c r="A5" s="93" t="s">
        <v>128</v>
      </c>
      <c r="B5" s="94">
        <v>619414534.95000803</v>
      </c>
      <c r="C5" s="94">
        <v>726212700.06999874</v>
      </c>
      <c r="D5" s="95">
        <v>182404980.98000178</v>
      </c>
      <c r="E5" s="96">
        <f>SUM(E3:E4)</f>
        <v>377184809.77999818</v>
      </c>
      <c r="F5" s="97">
        <f t="shared" si="0"/>
        <v>1905217025.7800064</v>
      </c>
      <c r="G5" s="123">
        <v>100</v>
      </c>
      <c r="H5" s="98">
        <f>SUM(B5,C5,D5,E5)/4</f>
        <v>476304256.4450016</v>
      </c>
    </row>
    <row r="6" spans="1:8" x14ac:dyDescent="0.25">
      <c r="A6" s="449"/>
      <c r="B6" s="450"/>
      <c r="C6" s="450"/>
      <c r="D6" s="450"/>
      <c r="E6" s="450"/>
      <c r="F6" s="450"/>
      <c r="G6" s="450"/>
      <c r="H6" s="451"/>
    </row>
    <row r="7" spans="1:8" ht="18" x14ac:dyDescent="0.25">
      <c r="A7" s="452" t="s">
        <v>226</v>
      </c>
      <c r="B7" s="452"/>
      <c r="C7" s="452"/>
      <c r="D7" s="452"/>
      <c r="E7" s="452"/>
      <c r="F7" s="452"/>
      <c r="G7" s="452"/>
      <c r="H7" s="452"/>
    </row>
    <row r="8" spans="1:8" ht="30" x14ac:dyDescent="0.25">
      <c r="A8" s="99" t="s">
        <v>221</v>
      </c>
      <c r="B8" s="100">
        <v>2010</v>
      </c>
      <c r="C8" s="100">
        <v>2011</v>
      </c>
      <c r="D8" s="100">
        <v>2012</v>
      </c>
      <c r="E8" s="100">
        <v>2013</v>
      </c>
      <c r="F8" s="101" t="s">
        <v>138</v>
      </c>
      <c r="G8" s="100" t="s">
        <v>222</v>
      </c>
      <c r="H8" s="101" t="s">
        <v>223</v>
      </c>
    </row>
    <row r="9" spans="1:8" x14ac:dyDescent="0.25">
      <c r="A9" s="102" t="s">
        <v>224</v>
      </c>
      <c r="B9" s="103">
        <v>120476.83635169463</v>
      </c>
      <c r="C9" s="103">
        <v>169377.02049360564</v>
      </c>
      <c r="D9" s="103">
        <v>72699.91237806929</v>
      </c>
      <c r="E9" s="104">
        <v>117242.30688004414</v>
      </c>
      <c r="F9" s="105">
        <f>B9+C9+D9+E9</f>
        <v>479796.07610341371</v>
      </c>
      <c r="G9" s="105">
        <f>F9/F11*100</f>
        <v>20.235627776625272</v>
      </c>
      <c r="H9" s="105">
        <f>SUM(B8+C9+D9+E9)/4</f>
        <v>90332.309937929764</v>
      </c>
    </row>
    <row r="10" spans="1:8" x14ac:dyDescent="0.25">
      <c r="A10" s="102" t="s">
        <v>225</v>
      </c>
      <c r="B10" s="103">
        <v>377874</v>
      </c>
      <c r="C10" s="103">
        <v>668087</v>
      </c>
      <c r="D10" s="103">
        <v>181112.08762193072</v>
      </c>
      <c r="E10" s="106">
        <v>664177</v>
      </c>
      <c r="F10" s="105">
        <f t="shared" ref="F10:F11" si="1">B10+C10+D10+E10</f>
        <v>1891250.0876219308</v>
      </c>
      <c r="G10" s="105">
        <f>F10/F11*100</f>
        <v>79.764372223374721</v>
      </c>
      <c r="H10" s="105">
        <f t="shared" ref="H10:H11" si="2">SUM(B9+C10+D10+E10)/4</f>
        <v>408463.23099340638</v>
      </c>
    </row>
    <row r="11" spans="1:8" x14ac:dyDescent="0.25">
      <c r="A11" s="107" t="s">
        <v>128</v>
      </c>
      <c r="B11" s="108">
        <v>498350.83635169466</v>
      </c>
      <c r="C11" s="108">
        <v>837464.02049360564</v>
      </c>
      <c r="D11" s="108">
        <v>253812</v>
      </c>
      <c r="E11" s="108">
        <v>781419.30688004417</v>
      </c>
      <c r="F11" s="109">
        <f t="shared" si="1"/>
        <v>2371046.1637253445</v>
      </c>
      <c r="G11" s="110">
        <v>100</v>
      </c>
      <c r="H11" s="109">
        <f t="shared" si="2"/>
        <v>562642.33184341248</v>
      </c>
    </row>
    <row r="12" spans="1:8" x14ac:dyDescent="0.25">
      <c r="A12" s="111"/>
      <c r="B12" s="112"/>
      <c r="C12" s="112"/>
      <c r="D12" s="112"/>
      <c r="E12" s="112"/>
      <c r="F12" s="112"/>
      <c r="G12" s="112"/>
      <c r="H12" s="113"/>
    </row>
    <row r="13" spans="1:8" ht="18" x14ac:dyDescent="0.25">
      <c r="A13" s="452" t="s">
        <v>227</v>
      </c>
      <c r="B13" s="452"/>
      <c r="C13" s="452"/>
      <c r="D13" s="452"/>
      <c r="E13" s="452"/>
      <c r="F13" s="452"/>
      <c r="G13" s="452"/>
      <c r="H13" s="452"/>
    </row>
    <row r="14" spans="1:8" ht="36" x14ac:dyDescent="0.25">
      <c r="A14" s="114" t="s">
        <v>228</v>
      </c>
      <c r="B14" s="114">
        <v>2010</v>
      </c>
      <c r="C14" s="114">
        <v>2011</v>
      </c>
      <c r="D14" s="114">
        <v>2012</v>
      </c>
      <c r="E14" s="114">
        <v>2013</v>
      </c>
      <c r="F14" s="114" t="s">
        <v>138</v>
      </c>
      <c r="G14" s="114"/>
      <c r="H14" s="114" t="s">
        <v>223</v>
      </c>
    </row>
    <row r="15" spans="1:8" ht="45" x14ac:dyDescent="0.25">
      <c r="A15" s="307" t="s">
        <v>229</v>
      </c>
      <c r="B15" s="308">
        <v>429395347.88000345</v>
      </c>
      <c r="C15" s="308">
        <v>513685354.68000054</v>
      </c>
      <c r="D15" s="308">
        <v>586508756.23000324</v>
      </c>
      <c r="E15" s="308">
        <v>448744297.93999767</v>
      </c>
      <c r="F15" s="308">
        <f>B15+C15+D15+E15</f>
        <v>1978333756.7300048</v>
      </c>
      <c r="G15" s="308"/>
      <c r="H15" s="308">
        <f>SUM(B15+C15+D15+E15)/4</f>
        <v>494583439.1825012</v>
      </c>
    </row>
    <row r="16" spans="1:8" ht="30" x14ac:dyDescent="0.25">
      <c r="A16" s="307" t="s">
        <v>230</v>
      </c>
      <c r="B16" s="309">
        <v>789463</v>
      </c>
      <c r="C16" s="308">
        <v>904964</v>
      </c>
      <c r="D16" s="308">
        <v>777742</v>
      </c>
      <c r="E16" s="310">
        <f t="shared" ref="E16" si="3">(B16+C16+D16)/3</f>
        <v>824056.33333333337</v>
      </c>
      <c r="F16" s="308">
        <f>B16+C16+D16+E16</f>
        <v>3296225.3333333335</v>
      </c>
      <c r="G16" s="310"/>
      <c r="H16" s="308">
        <f>SUM(B16+C16+D16+E16)/4</f>
        <v>824056.33333333337</v>
      </c>
    </row>
    <row r="17" spans="1:8" x14ac:dyDescent="0.25">
      <c r="A17" s="116"/>
      <c r="B17" s="117"/>
      <c r="C17" s="117"/>
      <c r="D17" s="117"/>
      <c r="E17" s="118"/>
      <c r="F17" s="118"/>
      <c r="G17" s="118"/>
      <c r="H17" s="119"/>
    </row>
    <row r="18" spans="1:8" ht="33.950000000000003" customHeight="1" x14ac:dyDescent="0.25">
      <c r="A18" s="445" t="s">
        <v>232</v>
      </c>
      <c r="B18" s="445"/>
      <c r="C18" s="445"/>
      <c r="D18" s="445"/>
      <c r="E18" s="445"/>
      <c r="F18" s="445"/>
      <c r="G18" s="445"/>
      <c r="H18" s="445"/>
    </row>
    <row r="19" spans="1:8" ht="33.950000000000003" customHeight="1" x14ac:dyDescent="0.25">
      <c r="A19" s="445" t="s">
        <v>233</v>
      </c>
      <c r="B19" s="445"/>
      <c r="C19" s="445"/>
      <c r="D19" s="445"/>
      <c r="E19" s="445"/>
      <c r="F19" s="445"/>
      <c r="G19" s="445"/>
      <c r="H19" s="445"/>
    </row>
    <row r="20" spans="1:8" ht="33.950000000000003" customHeight="1" x14ac:dyDescent="0.25">
      <c r="A20" s="446" t="s">
        <v>234</v>
      </c>
      <c r="B20" s="446"/>
      <c r="C20" s="446"/>
      <c r="D20" s="446"/>
      <c r="E20" s="446"/>
      <c r="F20" s="446"/>
      <c r="G20" s="446"/>
      <c r="H20" s="446"/>
    </row>
  </sheetData>
  <mergeCells count="7">
    <mergeCell ref="A18:H18"/>
    <mergeCell ref="A19:H19"/>
    <mergeCell ref="A20:H20"/>
    <mergeCell ref="A1:H1"/>
    <mergeCell ref="A6:H6"/>
    <mergeCell ref="A7:H7"/>
    <mergeCell ref="A13:H13"/>
  </mergeCells>
  <pageMargins left="0.75" right="0.75" top="1" bottom="1" header="0.5" footer="0.5"/>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Figura 3</vt:lpstr>
      <vt:lpstr>Figura 4</vt:lpstr>
      <vt:lpstr>Fig 5,6,7</vt:lpstr>
      <vt:lpstr>Fig 8a y 8b</vt:lpstr>
      <vt:lpstr>Figura 9</vt:lpstr>
      <vt:lpstr>FIGURA 10 Y 11</vt:lpstr>
      <vt:lpstr>Figuras 12</vt:lpstr>
      <vt:lpstr>Figura 13</vt:lpstr>
      <vt:lpstr>Figura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2020-07-08T22:47:15Z</dcterms:created>
  <dcterms:modified xsi:type="dcterms:W3CDTF">2020-07-08T22:50:04Z</dcterms:modified>
</cp:coreProperties>
</file>